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6090" windowHeight="11760"/>
  </bookViews>
  <sheets>
    <sheet name="電力削減効果算出シート（ガイドライン第6版対応）" sheetId="5" r:id="rId1"/>
    <sheet name="Sheet1" sheetId="6" r:id="rId2"/>
  </sheets>
  <definedNames>
    <definedName name="_xlnm.Print_Area" localSheetId="0">'電力削減効果算出シート（ガイドライン第6版対応）'!$B$2:$AE$79</definedName>
  </definedNames>
  <calcPr calcId="145621"/>
</workbook>
</file>

<file path=xl/calcChain.xml><?xml version="1.0" encoding="utf-8"?>
<calcChain xmlns="http://schemas.openxmlformats.org/spreadsheetml/2006/main">
  <c r="W53" i="5" l="1"/>
  <c r="X53" i="5" s="1"/>
  <c r="R53" i="5"/>
  <c r="S53" i="5" s="1"/>
  <c r="T53" i="5" s="1"/>
  <c r="U53" i="5" s="1"/>
  <c r="O53" i="5"/>
  <c r="AA53" i="5" l="1"/>
  <c r="Y53" i="5"/>
  <c r="AB53" i="5"/>
  <c r="AC53" i="5" s="1"/>
  <c r="AD53" i="5" s="1"/>
  <c r="Z53" i="5"/>
  <c r="W38" i="5"/>
  <c r="R38" i="5"/>
  <c r="O38" i="5"/>
  <c r="AE53" i="5" l="1"/>
  <c r="Y38" i="5"/>
  <c r="S38" i="5"/>
  <c r="T38" i="5" s="1"/>
  <c r="U38" i="5" s="1"/>
  <c r="X38" i="5"/>
  <c r="Z38" i="5"/>
  <c r="AB38" i="5"/>
  <c r="N75" i="5"/>
  <c r="W31" i="5"/>
  <c r="R31" i="5"/>
  <c r="S31" i="5" s="1"/>
  <c r="T31" i="5" s="1"/>
  <c r="U31" i="5" s="1"/>
  <c r="O31" i="5"/>
  <c r="W37" i="5"/>
  <c r="R37" i="5"/>
  <c r="O37" i="5"/>
  <c r="Y37" i="5" s="1"/>
  <c r="W35" i="5"/>
  <c r="R35" i="5"/>
  <c r="S35" i="5" s="1"/>
  <c r="T35" i="5" s="1"/>
  <c r="O35" i="5"/>
  <c r="W33" i="5"/>
  <c r="R33" i="5"/>
  <c r="S33" i="5" s="1"/>
  <c r="T33" i="5" s="1"/>
  <c r="U33" i="5" s="1"/>
  <c r="O33" i="5"/>
  <c r="W28" i="5"/>
  <c r="R28" i="5"/>
  <c r="S28" i="5" s="1"/>
  <c r="T28" i="5" s="1"/>
  <c r="U28" i="5" s="1"/>
  <c r="O28" i="5"/>
  <c r="W24" i="5"/>
  <c r="R24" i="5"/>
  <c r="O24" i="5"/>
  <c r="AA31" i="5" l="1"/>
  <c r="AA38" i="5"/>
  <c r="AC38" i="5" s="1"/>
  <c r="Y24" i="5"/>
  <c r="X31" i="5"/>
  <c r="Z31" i="5"/>
  <c r="AB31" i="5"/>
  <c r="Y31" i="5"/>
  <c r="S37" i="5"/>
  <c r="T37" i="5" s="1"/>
  <c r="U37" i="5" s="1"/>
  <c r="X37" i="5"/>
  <c r="Z37" i="5"/>
  <c r="AB37" i="5"/>
  <c r="U35" i="5"/>
  <c r="AA35" i="5"/>
  <c r="AB35" i="5"/>
  <c r="Y35" i="5"/>
  <c r="X35" i="5"/>
  <c r="Z35" i="5"/>
  <c r="AA33" i="5"/>
  <c r="X33" i="5"/>
  <c r="Z33" i="5"/>
  <c r="AB33" i="5"/>
  <c r="Y33" i="5"/>
  <c r="AA28" i="5"/>
  <c r="X28" i="5"/>
  <c r="Z28" i="5"/>
  <c r="AB28" i="5"/>
  <c r="Y28" i="5"/>
  <c r="S24" i="5"/>
  <c r="T24" i="5" s="1"/>
  <c r="X24" i="5"/>
  <c r="Z24" i="5"/>
  <c r="R75" i="5"/>
  <c r="W11" i="5"/>
  <c r="W77" i="5"/>
  <c r="W75" i="5"/>
  <c r="W13" i="5"/>
  <c r="W14" i="5"/>
  <c r="W15" i="5"/>
  <c r="W16" i="5"/>
  <c r="W17" i="5"/>
  <c r="W18" i="5"/>
  <c r="W19" i="5"/>
  <c r="W20" i="5"/>
  <c r="W21" i="5"/>
  <c r="W22" i="5"/>
  <c r="W23" i="5"/>
  <c r="W25" i="5"/>
  <c r="W26" i="5"/>
  <c r="W27" i="5"/>
  <c r="W29" i="5"/>
  <c r="W30" i="5"/>
  <c r="W32" i="5"/>
  <c r="W34" i="5"/>
  <c r="W36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12" i="5"/>
  <c r="AE38" i="5" l="1"/>
  <c r="AD38" i="5"/>
  <c r="AC31" i="5"/>
  <c r="AA37" i="5"/>
  <c r="AC37" i="5" s="1"/>
  <c r="AC35" i="5"/>
  <c r="AC33" i="5"/>
  <c r="AC28" i="5"/>
  <c r="AA24" i="5"/>
  <c r="U24" i="5"/>
  <c r="AB24" i="5" s="1"/>
  <c r="AC24" i="5" s="1"/>
  <c r="R77" i="5"/>
  <c r="S77" i="5" s="1"/>
  <c r="T77" i="5" s="1"/>
  <c r="U77" i="5" s="1"/>
  <c r="S75" i="5"/>
  <c r="T75" i="5" s="1"/>
  <c r="U75" i="5" s="1"/>
  <c r="R48" i="5"/>
  <c r="S48" i="5" s="1"/>
  <c r="T48" i="5" s="1"/>
  <c r="U48" i="5" s="1"/>
  <c r="R47" i="5"/>
  <c r="S47" i="5" s="1"/>
  <c r="T47" i="5" s="1"/>
  <c r="U47" i="5" s="1"/>
  <c r="O75" i="5"/>
  <c r="N77" i="5"/>
  <c r="O77" i="5" s="1"/>
  <c r="N48" i="5"/>
  <c r="O48" i="5" s="1"/>
  <c r="N47" i="5"/>
  <c r="O47" i="5" s="1"/>
  <c r="Y47" i="5" s="1"/>
  <c r="AB75" i="5" l="1"/>
  <c r="Z75" i="5"/>
  <c r="X75" i="5"/>
  <c r="AA75" i="5"/>
  <c r="Y75" i="5"/>
  <c r="AB77" i="5"/>
  <c r="Z77" i="5"/>
  <c r="X77" i="5"/>
  <c r="AA77" i="5"/>
  <c r="Y77" i="5"/>
  <c r="AE31" i="5"/>
  <c r="AD31" i="5"/>
  <c r="AE37" i="5"/>
  <c r="AD37" i="5"/>
  <c r="AD35" i="5"/>
  <c r="AE35" i="5"/>
  <c r="AE33" i="5"/>
  <c r="AD33" i="5"/>
  <c r="AE28" i="5"/>
  <c r="AD28" i="5"/>
  <c r="AE24" i="5"/>
  <c r="AD24" i="5"/>
  <c r="AB48" i="5"/>
  <c r="Z48" i="5"/>
  <c r="X48" i="5"/>
  <c r="AA48" i="5"/>
  <c r="Y48" i="5"/>
  <c r="AA47" i="5"/>
  <c r="AB47" i="5"/>
  <c r="Z47" i="5"/>
  <c r="X47" i="5"/>
  <c r="R67" i="5"/>
  <c r="S67" i="5" s="1"/>
  <c r="T67" i="5" s="1"/>
  <c r="U67" i="5" s="1"/>
  <c r="R71" i="5"/>
  <c r="S71" i="5" s="1"/>
  <c r="T71" i="5" s="1"/>
  <c r="U71" i="5" s="1"/>
  <c r="R69" i="5"/>
  <c r="S69" i="5" s="1"/>
  <c r="T69" i="5" s="1"/>
  <c r="U69" i="5" s="1"/>
  <c r="AC75" i="5" l="1"/>
  <c r="AD75" i="5" s="1"/>
  <c r="AC77" i="5"/>
  <c r="AC48" i="5"/>
  <c r="AC47" i="5"/>
  <c r="O67" i="5"/>
  <c r="O71" i="5"/>
  <c r="O69" i="5"/>
  <c r="O68" i="5"/>
  <c r="O70" i="5"/>
  <c r="O72" i="5"/>
  <c r="O73" i="5"/>
  <c r="AD48" i="5" l="1"/>
  <c r="AE48" i="5"/>
  <c r="AD47" i="5"/>
  <c r="AE47" i="5"/>
  <c r="R26" i="5"/>
  <c r="R25" i="5"/>
  <c r="S25" i="5" s="1"/>
  <c r="T25" i="5" s="1"/>
  <c r="U25" i="5" s="1"/>
  <c r="O30" i="5"/>
  <c r="O29" i="5"/>
  <c r="AB29" i="5" s="1"/>
  <c r="O27" i="5"/>
  <c r="O26" i="5"/>
  <c r="O25" i="5"/>
  <c r="O23" i="5"/>
  <c r="O32" i="5"/>
  <c r="O34" i="5"/>
  <c r="O36" i="5"/>
  <c r="O39" i="5"/>
  <c r="S26" i="5" l="1"/>
  <c r="T26" i="5" s="1"/>
  <c r="U26" i="5" s="1"/>
  <c r="Y26" i="5"/>
  <c r="Y29" i="5"/>
  <c r="AA29" i="5"/>
  <c r="X29" i="5"/>
  <c r="Z29" i="5"/>
  <c r="AB26" i="5"/>
  <c r="Z26" i="5"/>
  <c r="X26" i="5"/>
  <c r="AB25" i="5"/>
  <c r="AA25" i="5"/>
  <c r="Z25" i="5"/>
  <c r="Y25" i="5"/>
  <c r="X25" i="5"/>
  <c r="AA26" i="5" l="1"/>
  <c r="AC29" i="5"/>
  <c r="AC26" i="5"/>
  <c r="AC25" i="5"/>
  <c r="O52" i="5"/>
  <c r="O51" i="5"/>
  <c r="O50" i="5"/>
  <c r="O49" i="5"/>
  <c r="AD25" i="5" l="1"/>
  <c r="AE25" i="5"/>
  <c r="AD29" i="5"/>
  <c r="AE29" i="5"/>
  <c r="AD26" i="5"/>
  <c r="AE26" i="5"/>
  <c r="O74" i="5"/>
  <c r="X73" i="5"/>
  <c r="AA73" i="5"/>
  <c r="AA72" i="5"/>
  <c r="X71" i="5"/>
  <c r="X69" i="5"/>
  <c r="AA68" i="5"/>
  <c r="X67" i="5"/>
  <c r="O66" i="5"/>
  <c r="O65" i="5"/>
  <c r="AA65" i="5" s="1"/>
  <c r="O64" i="5"/>
  <c r="AA64" i="5" s="1"/>
  <c r="O63" i="5"/>
  <c r="AA63" i="5" s="1"/>
  <c r="O62" i="5"/>
  <c r="O61" i="5"/>
  <c r="AA61" i="5" s="1"/>
  <c r="O60" i="5"/>
  <c r="AA60" i="5" s="1"/>
  <c r="R59" i="5"/>
  <c r="S59" i="5" s="1"/>
  <c r="O59" i="5"/>
  <c r="X59" i="5" s="1"/>
  <c r="R58" i="5"/>
  <c r="S58" i="5" s="1"/>
  <c r="T58" i="5" s="1"/>
  <c r="U58" i="5" s="1"/>
  <c r="O58" i="5"/>
  <c r="R57" i="5"/>
  <c r="S57" i="5" s="1"/>
  <c r="T57" i="5" s="1"/>
  <c r="U57" i="5" s="1"/>
  <c r="O57" i="5"/>
  <c r="R56" i="5"/>
  <c r="S56" i="5" s="1"/>
  <c r="T56" i="5" s="1"/>
  <c r="U56" i="5" s="1"/>
  <c r="O56" i="5"/>
  <c r="R55" i="5"/>
  <c r="S55" i="5" s="1"/>
  <c r="T55" i="5" s="1"/>
  <c r="U55" i="5" s="1"/>
  <c r="O55" i="5"/>
  <c r="R54" i="5"/>
  <c r="S54" i="5" s="1"/>
  <c r="O54" i="5"/>
  <c r="X54" i="5" s="1"/>
  <c r="R52" i="5"/>
  <c r="S52" i="5" s="1"/>
  <c r="T52" i="5" s="1"/>
  <c r="X51" i="5"/>
  <c r="R51" i="5"/>
  <c r="S51" i="5" s="1"/>
  <c r="Z51" i="5" s="1"/>
  <c r="R50" i="5"/>
  <c r="Y50" i="5" s="1"/>
  <c r="X49" i="5"/>
  <c r="R49" i="5"/>
  <c r="S49" i="5" s="1"/>
  <c r="R46" i="5"/>
  <c r="S46" i="5" s="1"/>
  <c r="T46" i="5" s="1"/>
  <c r="U46" i="5" s="1"/>
  <c r="O46" i="5"/>
  <c r="R45" i="5"/>
  <c r="S45" i="5" s="1"/>
  <c r="T45" i="5" s="1"/>
  <c r="U45" i="5" s="1"/>
  <c r="O45" i="5"/>
  <c r="R44" i="5"/>
  <c r="S44" i="5" s="1"/>
  <c r="T44" i="5" s="1"/>
  <c r="U44" i="5" s="1"/>
  <c r="O44" i="5"/>
  <c r="R43" i="5"/>
  <c r="S43" i="5" s="1"/>
  <c r="O43" i="5"/>
  <c r="X43" i="5" s="1"/>
  <c r="R42" i="5"/>
  <c r="S42" i="5" s="1"/>
  <c r="T42" i="5" s="1"/>
  <c r="U42" i="5" s="1"/>
  <c r="O42" i="5"/>
  <c r="R41" i="5"/>
  <c r="S41" i="5" s="1"/>
  <c r="T41" i="5" s="1"/>
  <c r="U41" i="5" s="1"/>
  <c r="O41" i="5"/>
  <c r="R40" i="5"/>
  <c r="S40" i="5" s="1"/>
  <c r="T40" i="5" s="1"/>
  <c r="U40" i="5" s="1"/>
  <c r="O40" i="5"/>
  <c r="R39" i="5"/>
  <c r="S39" i="5" s="1"/>
  <c r="X39" i="5"/>
  <c r="R36" i="5"/>
  <c r="X34" i="5"/>
  <c r="R34" i="5"/>
  <c r="S34" i="5" s="1"/>
  <c r="T34" i="5" s="1"/>
  <c r="U34" i="5" s="1"/>
  <c r="AB34" i="5" s="1"/>
  <c r="R32" i="5"/>
  <c r="S32" i="5" s="1"/>
  <c r="T32" i="5" s="1"/>
  <c r="U32" i="5" s="1"/>
  <c r="R30" i="5"/>
  <c r="S30" i="5" s="1"/>
  <c r="X30" i="5"/>
  <c r="R27" i="5"/>
  <c r="S27" i="5" s="1"/>
  <c r="T27" i="5" s="1"/>
  <c r="R23" i="5"/>
  <c r="S23" i="5" s="1"/>
  <c r="T23" i="5" s="1"/>
  <c r="U23" i="5" s="1"/>
  <c r="AB23" i="5" s="1"/>
  <c r="X23" i="5"/>
  <c r="R22" i="5"/>
  <c r="O22" i="5"/>
  <c r="R21" i="5"/>
  <c r="S21" i="5" s="1"/>
  <c r="T21" i="5" s="1"/>
  <c r="U21" i="5" s="1"/>
  <c r="O21" i="5"/>
  <c r="X21" i="5" s="1"/>
  <c r="R20" i="5"/>
  <c r="S20" i="5" s="1"/>
  <c r="T20" i="5" s="1"/>
  <c r="U20" i="5" s="1"/>
  <c r="O20" i="5"/>
  <c r="R19" i="5"/>
  <c r="S19" i="5" s="1"/>
  <c r="O19" i="5"/>
  <c r="X19" i="5" s="1"/>
  <c r="R18" i="5"/>
  <c r="S18" i="5" s="1"/>
  <c r="T18" i="5" s="1"/>
  <c r="U18" i="5" s="1"/>
  <c r="O18" i="5"/>
  <c r="R17" i="5"/>
  <c r="S17" i="5" s="1"/>
  <c r="O17" i="5"/>
  <c r="X17" i="5" s="1"/>
  <c r="R16" i="5"/>
  <c r="S16" i="5" s="1"/>
  <c r="T16" i="5" s="1"/>
  <c r="U16" i="5" s="1"/>
  <c r="O16" i="5"/>
  <c r="R15" i="5"/>
  <c r="S15" i="5" s="1"/>
  <c r="O15" i="5"/>
  <c r="X15" i="5" s="1"/>
  <c r="R14" i="5"/>
  <c r="S14" i="5" s="1"/>
  <c r="T14" i="5" s="1"/>
  <c r="U14" i="5" s="1"/>
  <c r="O14" i="5"/>
  <c r="R13" i="5"/>
  <c r="S13" i="5" s="1"/>
  <c r="O13" i="5"/>
  <c r="X13" i="5" s="1"/>
  <c r="R12" i="5"/>
  <c r="S12" i="5" s="1"/>
  <c r="T12" i="5" s="1"/>
  <c r="U12" i="5" s="1"/>
  <c r="O12" i="5"/>
  <c r="R11" i="5"/>
  <c r="S11" i="5" s="1"/>
  <c r="O11" i="5"/>
  <c r="X11" i="5" s="1"/>
  <c r="AA42" i="5" l="1"/>
  <c r="AA45" i="5"/>
  <c r="X61" i="5"/>
  <c r="S36" i="5"/>
  <c r="T36" i="5" s="1"/>
  <c r="Y36" i="5"/>
  <c r="Y22" i="5"/>
  <c r="Y40" i="5"/>
  <c r="U27" i="5"/>
  <c r="AB27" i="5" s="1"/>
  <c r="AA27" i="5"/>
  <c r="AA41" i="5"/>
  <c r="Y55" i="5"/>
  <c r="U36" i="5"/>
  <c r="AA36" i="5"/>
  <c r="AB73" i="5"/>
  <c r="AB61" i="5"/>
  <c r="AA46" i="5"/>
  <c r="U52" i="5"/>
  <c r="AA52" i="5"/>
  <c r="AA12" i="5"/>
  <c r="AA14" i="5"/>
  <c r="Y16" i="5"/>
  <c r="Y18" i="5"/>
  <c r="Y20" i="5"/>
  <c r="S22" i="5"/>
  <c r="T22" i="5" s="1"/>
  <c r="U22" i="5" s="1"/>
  <c r="AA23" i="5"/>
  <c r="Z23" i="5"/>
  <c r="AA34" i="5"/>
  <c r="Z34" i="5"/>
  <c r="X41" i="5"/>
  <c r="X45" i="5"/>
  <c r="S50" i="5"/>
  <c r="T50" i="5" s="1"/>
  <c r="U50" i="5" s="1"/>
  <c r="T51" i="5"/>
  <c r="AA56" i="5"/>
  <c r="Z63" i="5"/>
  <c r="Z65" i="5"/>
  <c r="AD77" i="5"/>
  <c r="AB41" i="5"/>
  <c r="Z41" i="5"/>
  <c r="AB45" i="5"/>
  <c r="Z45" i="5"/>
  <c r="AA58" i="5"/>
  <c r="Z61" i="5"/>
  <c r="X63" i="5"/>
  <c r="AB63" i="5"/>
  <c r="X65" i="5"/>
  <c r="AB65" i="5"/>
  <c r="Z73" i="5"/>
  <c r="AE75" i="5"/>
  <c r="AB56" i="5"/>
  <c r="Z56" i="5"/>
  <c r="X56" i="5"/>
  <c r="Z11" i="5"/>
  <c r="T11" i="5"/>
  <c r="U11" i="5" s="1"/>
  <c r="AB11" i="5" s="1"/>
  <c r="Z13" i="5"/>
  <c r="T13" i="5"/>
  <c r="U13" i="5" s="1"/>
  <c r="AB13" i="5" s="1"/>
  <c r="Z15" i="5"/>
  <c r="T15" i="5"/>
  <c r="U15" i="5" s="1"/>
  <c r="AB15" i="5" s="1"/>
  <c r="Z17" i="5"/>
  <c r="T17" i="5"/>
  <c r="U17" i="5" s="1"/>
  <c r="AB17" i="5" s="1"/>
  <c r="Z19" i="5"/>
  <c r="T19" i="5"/>
  <c r="U19" i="5" s="1"/>
  <c r="AB19" i="5" s="1"/>
  <c r="Y14" i="5"/>
  <c r="AA16" i="5"/>
  <c r="AA18" i="5"/>
  <c r="AA20" i="5"/>
  <c r="AB21" i="5"/>
  <c r="AB32" i="5"/>
  <c r="Z32" i="5"/>
  <c r="X32" i="5"/>
  <c r="AA32" i="5"/>
  <c r="Z39" i="5"/>
  <c r="T39" i="5"/>
  <c r="U39" i="5" s="1"/>
  <c r="AB39" i="5" s="1"/>
  <c r="AB44" i="5"/>
  <c r="Z44" i="5"/>
  <c r="X44" i="5"/>
  <c r="AA44" i="5"/>
  <c r="Y11" i="5"/>
  <c r="X12" i="5"/>
  <c r="Z12" i="5"/>
  <c r="AB12" i="5"/>
  <c r="Y13" i="5"/>
  <c r="X14" i="5"/>
  <c r="Z14" i="5"/>
  <c r="AB14" i="5"/>
  <c r="Y15" i="5"/>
  <c r="X16" i="5"/>
  <c r="Z16" i="5"/>
  <c r="AB16" i="5"/>
  <c r="Y17" i="5"/>
  <c r="X18" i="5"/>
  <c r="Z18" i="5"/>
  <c r="AB18" i="5"/>
  <c r="Y19" i="5"/>
  <c r="X20" i="5"/>
  <c r="Z20" i="5"/>
  <c r="AB20" i="5"/>
  <c r="AB22" i="5"/>
  <c r="Z22" i="5"/>
  <c r="X22" i="5"/>
  <c r="AA22" i="5"/>
  <c r="Z30" i="5"/>
  <c r="T30" i="5"/>
  <c r="U30" i="5" s="1"/>
  <c r="AB30" i="5" s="1"/>
  <c r="Y32" i="5"/>
  <c r="AB40" i="5"/>
  <c r="Z40" i="5"/>
  <c r="X40" i="5"/>
  <c r="AA40" i="5"/>
  <c r="Z43" i="5"/>
  <c r="T43" i="5"/>
  <c r="U43" i="5" s="1"/>
  <c r="AB43" i="5" s="1"/>
  <c r="Y44" i="5"/>
  <c r="AB50" i="5"/>
  <c r="Z50" i="5"/>
  <c r="X50" i="5"/>
  <c r="AA50" i="5"/>
  <c r="Z54" i="5"/>
  <c r="T54" i="5"/>
  <c r="U54" i="5" s="1"/>
  <c r="AB54" i="5" s="1"/>
  <c r="Z59" i="5"/>
  <c r="T59" i="5"/>
  <c r="U59" i="5" s="1"/>
  <c r="AB59" i="5" s="1"/>
  <c r="Z67" i="5"/>
  <c r="AB67" i="5"/>
  <c r="AB70" i="5"/>
  <c r="Z70" i="5"/>
  <c r="X70" i="5"/>
  <c r="Y70" i="5"/>
  <c r="AA70" i="5"/>
  <c r="AB74" i="5"/>
  <c r="Z74" i="5"/>
  <c r="X74" i="5"/>
  <c r="Y74" i="5"/>
  <c r="AA74" i="5"/>
  <c r="Y12" i="5"/>
  <c r="AA21" i="5"/>
  <c r="Y21" i="5"/>
  <c r="Z21" i="5"/>
  <c r="Z49" i="5"/>
  <c r="T49" i="5"/>
  <c r="U49" i="5" s="1"/>
  <c r="AB49" i="5" s="1"/>
  <c r="AB55" i="5"/>
  <c r="Z55" i="5"/>
  <c r="X55" i="5"/>
  <c r="AA55" i="5"/>
  <c r="AB62" i="5"/>
  <c r="Z62" i="5"/>
  <c r="X62" i="5"/>
  <c r="Y62" i="5"/>
  <c r="AA62" i="5"/>
  <c r="AB66" i="5"/>
  <c r="Z66" i="5"/>
  <c r="X66" i="5"/>
  <c r="Y66" i="5"/>
  <c r="AA66" i="5"/>
  <c r="Z71" i="5"/>
  <c r="AB71" i="5"/>
  <c r="AE77" i="5"/>
  <c r="Z27" i="5"/>
  <c r="X27" i="5"/>
  <c r="Y27" i="5"/>
  <c r="AA30" i="5"/>
  <c r="AB36" i="5"/>
  <c r="Z36" i="5"/>
  <c r="X36" i="5"/>
  <c r="AA39" i="5"/>
  <c r="AB42" i="5"/>
  <c r="Z42" i="5"/>
  <c r="X42" i="5"/>
  <c r="Y42" i="5"/>
  <c r="AA43" i="5"/>
  <c r="AB46" i="5"/>
  <c r="Z46" i="5"/>
  <c r="X46" i="5"/>
  <c r="Y46" i="5"/>
  <c r="AB52" i="5"/>
  <c r="Z52" i="5"/>
  <c r="X52" i="5"/>
  <c r="Y52" i="5"/>
  <c r="AA57" i="5"/>
  <c r="Y57" i="5"/>
  <c r="AB57" i="5"/>
  <c r="X57" i="5"/>
  <c r="Z57" i="5"/>
  <c r="AB60" i="5"/>
  <c r="Z60" i="5"/>
  <c r="X60" i="5"/>
  <c r="Y60" i="5"/>
  <c r="AB64" i="5"/>
  <c r="Z64" i="5"/>
  <c r="X64" i="5"/>
  <c r="Y64" i="5"/>
  <c r="AB68" i="5"/>
  <c r="Z68" i="5"/>
  <c r="X68" i="5"/>
  <c r="Y68" i="5"/>
  <c r="Z69" i="5"/>
  <c r="AB69" i="5"/>
  <c r="AB72" i="5"/>
  <c r="Z72" i="5"/>
  <c r="X72" i="5"/>
  <c r="Y72" i="5"/>
  <c r="Y23" i="5"/>
  <c r="Y30" i="5"/>
  <c r="Y34" i="5"/>
  <c r="AC34" i="5" s="1"/>
  <c r="Y39" i="5"/>
  <c r="AC39" i="5" s="1"/>
  <c r="Y41" i="5"/>
  <c r="AC41" i="5" s="1"/>
  <c r="Y43" i="5"/>
  <c r="Y45" i="5"/>
  <c r="AC45" i="5" s="1"/>
  <c r="Y49" i="5"/>
  <c r="Y51" i="5"/>
  <c r="Y54" i="5"/>
  <c r="Y56" i="5"/>
  <c r="AC56" i="5" s="1"/>
  <c r="AB58" i="5"/>
  <c r="Z58" i="5"/>
  <c r="X58" i="5"/>
  <c r="Y58" i="5"/>
  <c r="AA59" i="5"/>
  <c r="AA67" i="5"/>
  <c r="AA69" i="5"/>
  <c r="AA71" i="5"/>
  <c r="Y59" i="5"/>
  <c r="AC59" i="5" s="1"/>
  <c r="Y61" i="5"/>
  <c r="AC61" i="5" s="1"/>
  <c r="Y63" i="5"/>
  <c r="AC63" i="5" s="1"/>
  <c r="Y65" i="5"/>
  <c r="AC65" i="5" s="1"/>
  <c r="Y67" i="5"/>
  <c r="Y69" i="5"/>
  <c r="Y71" i="5"/>
  <c r="Y73" i="5"/>
  <c r="AC73" i="5" s="1"/>
  <c r="AC40" i="5" l="1"/>
  <c r="AE40" i="5" s="1"/>
  <c r="AA19" i="5"/>
  <c r="AC64" i="5"/>
  <c r="AE64" i="5" s="1"/>
  <c r="AA54" i="5"/>
  <c r="AA13" i="5"/>
  <c r="AC13" i="5" s="1"/>
  <c r="AC54" i="5"/>
  <c r="AE54" i="5" s="1"/>
  <c r="AC43" i="5"/>
  <c r="AD43" i="5" s="1"/>
  <c r="AC30" i="5"/>
  <c r="AD30" i="5" s="1"/>
  <c r="AA49" i="5"/>
  <c r="AC49" i="5" s="1"/>
  <c r="AA17" i="5"/>
  <c r="AC17" i="5" s="1"/>
  <c r="AA11" i="5"/>
  <c r="AC11" i="5" s="1"/>
  <c r="AC69" i="5"/>
  <c r="AD69" i="5" s="1"/>
  <c r="AC23" i="5"/>
  <c r="AE23" i="5" s="1"/>
  <c r="AC68" i="5"/>
  <c r="AD68" i="5" s="1"/>
  <c r="AC19" i="5"/>
  <c r="AE19" i="5" s="1"/>
  <c r="AC71" i="5"/>
  <c r="AE71" i="5" s="1"/>
  <c r="AC67" i="5"/>
  <c r="AD67" i="5" s="1"/>
  <c r="AC55" i="5"/>
  <c r="AD55" i="5" s="1"/>
  <c r="AC21" i="5"/>
  <c r="AD21" i="5" s="1"/>
  <c r="AC50" i="5"/>
  <c r="AE50" i="5" s="1"/>
  <c r="AC22" i="5"/>
  <c r="AE22" i="5" s="1"/>
  <c r="U51" i="5"/>
  <c r="AB51" i="5" s="1"/>
  <c r="AA51" i="5"/>
  <c r="AC57" i="5"/>
  <c r="AD57" i="5" s="1"/>
  <c r="AE63" i="5"/>
  <c r="AD63" i="5"/>
  <c r="AE59" i="5"/>
  <c r="AD59" i="5"/>
  <c r="AE43" i="5"/>
  <c r="AE39" i="5"/>
  <c r="AD39" i="5"/>
  <c r="AE73" i="5"/>
  <c r="AD73" i="5"/>
  <c r="AE65" i="5"/>
  <c r="AD65" i="5"/>
  <c r="AE61" i="5"/>
  <c r="AD61" i="5"/>
  <c r="AE56" i="5"/>
  <c r="AD56" i="5"/>
  <c r="AE45" i="5"/>
  <c r="AD45" i="5"/>
  <c r="AE41" i="5"/>
  <c r="AD41" i="5"/>
  <c r="AE34" i="5"/>
  <c r="AD34" i="5"/>
  <c r="AC58" i="5"/>
  <c r="AC72" i="5"/>
  <c r="AC60" i="5"/>
  <c r="AC52" i="5"/>
  <c r="AC46" i="5"/>
  <c r="AC42" i="5"/>
  <c r="AC36" i="5"/>
  <c r="AC27" i="5"/>
  <c r="AC66" i="5"/>
  <c r="AC70" i="5"/>
  <c r="AC20" i="5"/>
  <c r="AC18" i="5"/>
  <c r="AC16" i="5"/>
  <c r="AC14" i="5"/>
  <c r="AC12" i="5"/>
  <c r="AC44" i="5"/>
  <c r="AA15" i="5"/>
  <c r="AC15" i="5" s="1"/>
  <c r="AD64" i="5"/>
  <c r="AC62" i="5"/>
  <c r="AC74" i="5"/>
  <c r="AC32" i="5"/>
  <c r="AD32" i="5" s="1"/>
  <c r="AD50" i="5" l="1"/>
  <c r="AD40" i="5"/>
  <c r="AE21" i="5"/>
  <c r="AD22" i="5"/>
  <c r="AD54" i="5"/>
  <c r="AD19" i="5"/>
  <c r="AD27" i="5"/>
  <c r="AE27" i="5"/>
  <c r="AD13" i="5"/>
  <c r="AE13" i="5"/>
  <c r="AE55" i="5"/>
  <c r="AE11" i="5"/>
  <c r="AD11" i="5"/>
  <c r="AE57" i="5"/>
  <c r="AE30" i="5"/>
  <c r="AC51" i="5"/>
  <c r="AE51" i="5" s="1"/>
  <c r="AD17" i="5"/>
  <c r="AE17" i="5"/>
  <c r="AD49" i="5"/>
  <c r="AE49" i="5"/>
  <c r="AE67" i="5"/>
  <c r="AE69" i="5"/>
  <c r="AD71" i="5"/>
  <c r="AD23" i="5"/>
  <c r="AE68" i="5"/>
  <c r="AD15" i="5"/>
  <c r="AE15" i="5"/>
  <c r="AE32" i="5"/>
  <c r="AD74" i="5"/>
  <c r="AE74" i="5"/>
  <c r="AE12" i="5"/>
  <c r="AD12" i="5"/>
  <c r="AD16" i="5"/>
  <c r="AE16" i="5"/>
  <c r="AE20" i="5"/>
  <c r="AD20" i="5"/>
  <c r="AD66" i="5"/>
  <c r="AE66" i="5"/>
  <c r="AD36" i="5"/>
  <c r="AE36" i="5"/>
  <c r="AD46" i="5"/>
  <c r="AE46" i="5"/>
  <c r="AD60" i="5"/>
  <c r="AE60" i="5"/>
  <c r="AD58" i="5"/>
  <c r="AE58" i="5"/>
  <c r="AD62" i="5"/>
  <c r="AE62" i="5"/>
  <c r="AD44" i="5"/>
  <c r="AE44" i="5"/>
  <c r="AE14" i="5"/>
  <c r="AD14" i="5"/>
  <c r="AD18" i="5"/>
  <c r="AE18" i="5"/>
  <c r="AD70" i="5"/>
  <c r="AE70" i="5"/>
  <c r="AD42" i="5"/>
  <c r="AE42" i="5"/>
  <c r="AD52" i="5"/>
  <c r="AE52" i="5"/>
  <c r="AD72" i="5"/>
  <c r="AE72" i="5"/>
  <c r="AD51" i="5" l="1"/>
  <c r="AE79" i="5"/>
  <c r="AD79" i="5"/>
</calcChain>
</file>

<file path=xl/comments1.xml><?xml version="1.0" encoding="utf-8"?>
<comments xmlns="http://schemas.openxmlformats.org/spreadsheetml/2006/main">
  <authors>
    <author>skm1106</author>
  </authors>
  <commentList>
    <comment ref="V10" authorId="0">
      <text>
        <r>
          <rPr>
            <b/>
            <sz val="9"/>
            <color indexed="81"/>
            <rFont val="ＭＳ Ｐゴシック"/>
            <family val="3"/>
            <charset val="128"/>
          </rPr>
          <t>24ｈ×365日</t>
        </r>
      </text>
    </comment>
    <comment ref="W10" authorId="0">
      <text>
        <r>
          <rPr>
            <b/>
            <sz val="9"/>
            <color indexed="81"/>
            <rFont val="ＭＳ Ｐゴシック"/>
            <family val="3"/>
            <charset val="128"/>
          </rPr>
          <t>2009年度の9電力会社の加重平均</t>
        </r>
      </text>
    </comment>
  </commentList>
</comments>
</file>

<file path=xl/sharedStrings.xml><?xml version="1.0" encoding="utf-8"?>
<sst xmlns="http://schemas.openxmlformats.org/spreadsheetml/2006/main" count="225" uniqueCount="144">
  <si>
    <t>装置分類</t>
  </si>
  <si>
    <t>区分</t>
  </si>
  <si>
    <t>装置名</t>
  </si>
  <si>
    <t>購入製品台数</t>
    <rPh sb="0" eb="2">
      <t>コウニュウ</t>
    </rPh>
    <rPh sb="2" eb="4">
      <t>セイヒン</t>
    </rPh>
    <rPh sb="4" eb="5">
      <t>ダイ</t>
    </rPh>
    <rPh sb="5" eb="6">
      <t>スウ</t>
    </rPh>
    <phoneticPr fontId="4"/>
  </si>
  <si>
    <t>計算式</t>
    <rPh sb="0" eb="2">
      <t>ケイサン</t>
    </rPh>
    <rPh sb="2" eb="3">
      <t>シキ</t>
    </rPh>
    <phoneticPr fontId="4"/>
  </si>
  <si>
    <t>年間
消費電力削減量
（ｋWh）</t>
    <rPh sb="0" eb="2">
      <t>ネンカン</t>
    </rPh>
    <rPh sb="3" eb="5">
      <t>ショウヒ</t>
    </rPh>
    <rPh sb="5" eb="7">
      <t>デンリョク</t>
    </rPh>
    <rPh sb="7" eb="9">
      <t>サクゲン</t>
    </rPh>
    <rPh sb="9" eb="10">
      <t>リョウ</t>
    </rPh>
    <phoneticPr fontId="4"/>
  </si>
  <si>
    <t>CO2削減量
（ｋｇ-CO2/年）</t>
    <rPh sb="3" eb="5">
      <t>サクゲン</t>
    </rPh>
    <rPh sb="5" eb="6">
      <t>リョウ</t>
    </rPh>
    <rPh sb="15" eb="16">
      <t>ネン</t>
    </rPh>
    <phoneticPr fontId="4"/>
  </si>
  <si>
    <t>評価値（★の数）不明</t>
    <rPh sb="0" eb="2">
      <t>ヒョウカ</t>
    </rPh>
    <rPh sb="2" eb="3">
      <t>チ</t>
    </rPh>
    <rPh sb="8" eb="10">
      <t>フメイ</t>
    </rPh>
    <phoneticPr fontId="4"/>
  </si>
  <si>
    <t>★</t>
    <phoneticPr fontId="4"/>
  </si>
  <si>
    <t>★★</t>
    <phoneticPr fontId="4"/>
  </si>
  <si>
    <t>★★★</t>
    <phoneticPr fontId="4"/>
  </si>
  <si>
    <t>★★★★</t>
    <phoneticPr fontId="4"/>
  </si>
  <si>
    <t>★★★★★</t>
    <phoneticPr fontId="4"/>
  </si>
  <si>
    <t>基準値における消費電力（W）</t>
    <rPh sb="0" eb="3">
      <t>キジュンチ</t>
    </rPh>
    <rPh sb="7" eb="9">
      <t>ショウヒ</t>
    </rPh>
    <rPh sb="9" eb="11">
      <t>デンリョク</t>
    </rPh>
    <phoneticPr fontId="4"/>
  </si>
  <si>
    <t>【ｋW単位】基準値における消費電力（kW）</t>
    <rPh sb="3" eb="5">
      <t>タンイ</t>
    </rPh>
    <phoneticPr fontId="4"/>
  </si>
  <si>
    <t>基準値におけるCO2削減率</t>
    <rPh sb="0" eb="3">
      <t>キジュンチ</t>
    </rPh>
    <rPh sb="10" eb="12">
      <t>サクゲン</t>
    </rPh>
    <rPh sb="12" eb="13">
      <t>リツ</t>
    </rPh>
    <phoneticPr fontId="4"/>
  </si>
  <si>
    <t>★
のCO2削減率</t>
    <rPh sb="6" eb="8">
      <t>サクゲン</t>
    </rPh>
    <rPh sb="8" eb="9">
      <t>リツ</t>
    </rPh>
    <phoneticPr fontId="4"/>
  </si>
  <si>
    <t>★★
のCO2削減率</t>
    <phoneticPr fontId="4"/>
  </si>
  <si>
    <t>★★★
のCO2削減率</t>
    <phoneticPr fontId="4"/>
  </si>
  <si>
    <t>★★★★
のCO2削減率</t>
    <phoneticPr fontId="4"/>
  </si>
  <si>
    <t>★★★★★
のCO2削減率</t>
    <phoneticPr fontId="4"/>
  </si>
  <si>
    <t>年間稼働
時間</t>
    <rPh sb="0" eb="2">
      <t>ネンカン</t>
    </rPh>
    <rPh sb="2" eb="4">
      <t>カドウ</t>
    </rPh>
    <rPh sb="5" eb="7">
      <t>ジカン</t>
    </rPh>
    <phoneticPr fontId="4"/>
  </si>
  <si>
    <t>CO2換算
係数</t>
    <rPh sb="3" eb="5">
      <t>カンザン</t>
    </rPh>
    <rPh sb="6" eb="8">
      <t>ケイスウ</t>
    </rPh>
    <phoneticPr fontId="4"/>
  </si>
  <si>
    <t>★
のCO2削減量</t>
    <rPh sb="6" eb="8">
      <t>サクゲン</t>
    </rPh>
    <rPh sb="8" eb="9">
      <t>リョウ</t>
    </rPh>
    <phoneticPr fontId="4"/>
  </si>
  <si>
    <t>★★
のCO2削減量</t>
    <phoneticPr fontId="4"/>
  </si>
  <si>
    <t>★★★
のCO2削減量</t>
    <phoneticPr fontId="4"/>
  </si>
  <si>
    <t>★★★★
のCO2削減量</t>
    <phoneticPr fontId="4"/>
  </si>
  <si>
    <t>★★★★★
のCO2削減量</t>
    <phoneticPr fontId="4"/>
  </si>
  <si>
    <t>CO2削減量</t>
    <rPh sb="3" eb="5">
      <t>サクゲン</t>
    </rPh>
    <rPh sb="5" eb="6">
      <t>リョウ</t>
    </rPh>
    <phoneticPr fontId="4"/>
  </si>
  <si>
    <t>A</t>
  </si>
  <si>
    <t>有線ルータ</t>
  </si>
  <si>
    <t>B</t>
  </si>
  <si>
    <t>VoIP付有線ルータ</t>
    <phoneticPr fontId="4"/>
  </si>
  <si>
    <t>C</t>
  </si>
  <si>
    <t>無線ルータ(2.4GHz)</t>
    <phoneticPr fontId="4"/>
  </si>
  <si>
    <t>無線ルータ(5GHz)</t>
  </si>
  <si>
    <t>無線ルータ(2.4GHz+5GHz)</t>
  </si>
  <si>
    <t>D</t>
  </si>
  <si>
    <t>ADSLルータ</t>
    <phoneticPr fontId="4"/>
  </si>
  <si>
    <t>E</t>
  </si>
  <si>
    <t>VoIP付ADSLルータ</t>
  </si>
  <si>
    <t>F</t>
  </si>
  <si>
    <t>無線付ADSLルータ</t>
  </si>
  <si>
    <t>L2スイッチ（SNMP管理機能有、IPフィルタ機能有）</t>
  </si>
  <si>
    <t>L2スイッチ（SNMP管理機能有、IPフィルタ機能無）</t>
  </si>
  <si>
    <t>L2スイッチ（Web等管理機能有）</t>
  </si>
  <si>
    <t>L2スイッチ（管理機能無）</t>
  </si>
  <si>
    <t>トランスポート装置</t>
    <phoneticPr fontId="4"/>
  </si>
  <si>
    <t>WDM</t>
  </si>
  <si>
    <t>光パケット複合機</t>
    <rPh sb="0" eb="1">
      <t>ヒカリ</t>
    </rPh>
    <rPh sb="5" eb="8">
      <t>フクゴウキ</t>
    </rPh>
    <phoneticPr fontId="4"/>
  </si>
  <si>
    <t>OLT（AC電源）</t>
  </si>
  <si>
    <t>OLT（DC電源）</t>
  </si>
  <si>
    <t>ONU（100Mbps）</t>
  </si>
  <si>
    <t>ONU（1Gbps）</t>
  </si>
  <si>
    <t>WiMAX</t>
  </si>
  <si>
    <t>WiMAX基地局（一体型10W装置（1系統））</t>
  </si>
  <si>
    <t>WiMAX基地局（一体型10W装置（2系統））</t>
  </si>
  <si>
    <t>WiMAX基地局（一体型5W装置（1系統））</t>
  </si>
  <si>
    <t>LTE</t>
    <phoneticPr fontId="4"/>
  </si>
  <si>
    <t>LTE基地局（分離型20W装置）</t>
    <phoneticPr fontId="4"/>
  </si>
  <si>
    <t>LTE基地局（一体型20W装置）</t>
    <phoneticPr fontId="4"/>
  </si>
  <si>
    <t>LTE基地局（分離10W装置）</t>
    <phoneticPr fontId="4"/>
  </si>
  <si>
    <t>3G/LTE複合装置</t>
    <rPh sb="6" eb="8">
      <t>フクゴウ</t>
    </rPh>
    <rPh sb="8" eb="10">
      <t>ソウチ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</si>
  <si>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給電装置</t>
    </r>
    <rPh sb="0" eb="2">
      <t>キュウデン</t>
    </rPh>
    <rPh sb="2" eb="4">
      <t>ソウチ</t>
    </rPh>
    <phoneticPr fontId="4"/>
  </si>
  <si>
    <t>ACアダプタ</t>
  </si>
  <si>
    <t>整流器</t>
    <rPh sb="0" eb="3">
      <t>セイリュウキ</t>
    </rPh>
    <phoneticPr fontId="4"/>
  </si>
  <si>
    <t>UPS</t>
    <phoneticPr fontId="4"/>
  </si>
  <si>
    <t>3相200Vトランス付き200kVA以上500kVA未満</t>
    <phoneticPr fontId="4"/>
  </si>
  <si>
    <t>3相200Vトランス付き500kVA以上</t>
    <phoneticPr fontId="4"/>
  </si>
  <si>
    <t>3相415Vトランス付き500kVA以上</t>
    <phoneticPr fontId="4"/>
  </si>
  <si>
    <t>3相200Vトランスレス200kVA以上500kVA未満</t>
    <phoneticPr fontId="4"/>
  </si>
  <si>
    <t>3相415Vトランスレス200kVA以上500kVA未満</t>
    <phoneticPr fontId="4"/>
  </si>
  <si>
    <t>3相415Vトランスレス500kVA以上</t>
    <phoneticPr fontId="4"/>
  </si>
  <si>
    <t>サーバ装置</t>
    <phoneticPr fontId="4"/>
  </si>
  <si>
    <t>A</t>
    <phoneticPr fontId="4"/>
  </si>
  <si>
    <t>専用CISC(I/Oｽﾛｯﾄ32本未満)アイドル状態</t>
    <phoneticPr fontId="4"/>
  </si>
  <si>
    <t>アイドル状態</t>
    <rPh sb="4" eb="6">
      <t>ジョウタイ</t>
    </rPh>
    <phoneticPr fontId="4"/>
  </si>
  <si>
    <t>B</t>
    <phoneticPr fontId="4"/>
  </si>
  <si>
    <t>専用CISC(I/Oｽﾛｯﾄ32本以上)</t>
    <phoneticPr fontId="4"/>
  </si>
  <si>
    <t>C</t>
    <phoneticPr fontId="4"/>
  </si>
  <si>
    <t>RISC(I/Oｽﾛｯﾄ8本未満)</t>
    <phoneticPr fontId="4"/>
  </si>
  <si>
    <t>D</t>
    <phoneticPr fontId="4"/>
  </si>
  <si>
    <t>RISC(I/Oｽﾛｯﾄ8本以上40本未満)</t>
    <phoneticPr fontId="4"/>
  </si>
  <si>
    <t>E</t>
    <phoneticPr fontId="4"/>
  </si>
  <si>
    <t>RISC(I/Oｽﾛｯﾄ40本以上)</t>
    <phoneticPr fontId="4"/>
  </si>
  <si>
    <t>F</t>
    <phoneticPr fontId="4"/>
  </si>
  <si>
    <t>IA64(I/Oｽﾛｯﾄ10本未満)</t>
    <phoneticPr fontId="4"/>
  </si>
  <si>
    <t>G</t>
    <phoneticPr fontId="4"/>
  </si>
  <si>
    <t>IA64(I/Oｽﾛｯﾄ10本以上)</t>
    <phoneticPr fontId="4"/>
  </si>
  <si>
    <t>H</t>
    <phoneticPr fontId="4"/>
  </si>
  <si>
    <t>IA32(I/Oｽﾛｯﾄ0本)</t>
    <phoneticPr fontId="4"/>
  </si>
  <si>
    <t>動作状態</t>
    <rPh sb="0" eb="2">
      <t>ドウサ</t>
    </rPh>
    <rPh sb="2" eb="4">
      <t>ジョウタイ</t>
    </rPh>
    <phoneticPr fontId="4"/>
  </si>
  <si>
    <t>I</t>
    <phoneticPr fontId="4"/>
  </si>
  <si>
    <t>IA32(I/Oｽﾛｯﾄ1本以上7本未満 CPU2ｿｹｯﾄ未満)</t>
    <phoneticPr fontId="4"/>
  </si>
  <si>
    <t>J</t>
    <phoneticPr fontId="4"/>
  </si>
  <si>
    <t>IA32(I/Oｽﾛｯﾄ1本以上7本未満 CPU2ｿｹｯﾄ以上4ｿｹｯﾄ未満)</t>
    <phoneticPr fontId="4"/>
  </si>
  <si>
    <t>K</t>
    <phoneticPr fontId="4"/>
  </si>
  <si>
    <t>IA32(I/Oｽﾛｯﾄ1本以上7本未満 CPU4ｿｹｯﾄ以上)</t>
    <phoneticPr fontId="4"/>
  </si>
  <si>
    <t>L</t>
    <phoneticPr fontId="4"/>
  </si>
  <si>
    <t>IA32(I/Oｽﾛｯﾄ7本以上</t>
    <phoneticPr fontId="4"/>
  </si>
  <si>
    <t>ストレージ装置</t>
    <rPh sb="5" eb="7">
      <t>ソウチ</t>
    </rPh>
    <phoneticPr fontId="4"/>
  </si>
  <si>
    <t>M</t>
    <phoneticPr fontId="4"/>
  </si>
  <si>
    <t>メインフレームサーバ用のもの</t>
    <phoneticPr fontId="4"/>
  </si>
  <si>
    <t>N</t>
    <phoneticPr fontId="4"/>
  </si>
  <si>
    <t>メインフレームサーバ用以外のもの</t>
    <phoneticPr fontId="4"/>
  </si>
  <si>
    <t>DWDM装置（10Gbps）</t>
    <phoneticPr fontId="1"/>
  </si>
  <si>
    <t>DWDM装置（100Gbps）</t>
    <phoneticPr fontId="1"/>
  </si>
  <si>
    <t>DWDM装置（40Gbps）</t>
    <phoneticPr fontId="1"/>
  </si>
  <si>
    <t>光パケット複合機（パケット&amp;TDM機能）</t>
    <phoneticPr fontId="1"/>
  </si>
  <si>
    <t>電力削減効果算出シート</t>
    <rPh sb="0" eb="2">
      <t>デンリョク</t>
    </rPh>
    <rPh sb="2" eb="4">
      <t>サクゲン</t>
    </rPh>
    <rPh sb="4" eb="6">
      <t>コウカ</t>
    </rPh>
    <rPh sb="6" eb="8">
      <t>サンシュツ</t>
    </rPh>
    <phoneticPr fontId="4"/>
  </si>
  <si>
    <t>（参考数値）</t>
    <rPh sb="1" eb="3">
      <t>サンコウ</t>
    </rPh>
    <rPh sb="3" eb="5">
      <t>スウチ</t>
    </rPh>
    <phoneticPr fontId="4"/>
  </si>
  <si>
    <t>CO2排出係数</t>
    <rPh sb="3" eb="5">
      <t>ハイシュツ</t>
    </rPh>
    <rPh sb="5" eb="7">
      <t>ケイスウ</t>
    </rPh>
    <phoneticPr fontId="4"/>
  </si>
  <si>
    <t>記憶容量（GB）</t>
    <rPh sb="0" eb="2">
      <t>キオク</t>
    </rPh>
    <rPh sb="2" eb="4">
      <t>ヨウリョウ</t>
    </rPh>
    <phoneticPr fontId="4"/>
  </si>
  <si>
    <t>回転数（rpm）</t>
    <rPh sb="0" eb="3">
      <t>カイテンスウ</t>
    </rPh>
    <phoneticPr fontId="4"/>
  </si>
  <si>
    <t>-</t>
    <phoneticPr fontId="1"/>
  </si>
  <si>
    <t>PON装置</t>
    <phoneticPr fontId="4"/>
  </si>
  <si>
    <t>GE-PON
(OLT)</t>
    <phoneticPr fontId="1"/>
  </si>
  <si>
    <t>GE-PON
(ONU)</t>
    <phoneticPr fontId="1"/>
  </si>
  <si>
    <t>CWDM装置（10Gbps）</t>
    <phoneticPr fontId="1"/>
  </si>
  <si>
    <t>標準電圧（6V以上）</t>
    <rPh sb="0" eb="2">
      <t>ヒョウジュン</t>
    </rPh>
    <rPh sb="2" eb="4">
      <t>デンアツ</t>
    </rPh>
    <rPh sb="7" eb="9">
      <t>イジョウ</t>
    </rPh>
    <phoneticPr fontId="4"/>
  </si>
  <si>
    <t>低電圧（6V未満）</t>
    <rPh sb="0" eb="3">
      <t>テイデンアツ</t>
    </rPh>
    <rPh sb="6" eb="8">
      <t>ミマン</t>
    </rPh>
    <phoneticPr fontId="4"/>
  </si>
  <si>
    <t>ONU（100Mbps） ※2009年以前に導入された装置の更改の場合</t>
    <rPh sb="22" eb="24">
      <t>ドウニュウ</t>
    </rPh>
    <phoneticPr fontId="1"/>
  </si>
  <si>
    <t>OLT（DC電源） ※2009年以前に導入された装置の更改の場合</t>
    <phoneticPr fontId="1"/>
  </si>
  <si>
    <t>OLT（AC電源） ※2009年以前に導入された装置の更改の場合</t>
    <phoneticPr fontId="1"/>
  </si>
  <si>
    <t>CWDM装置（10Gbps） ※2009年以前に導入された装置の更改の場合</t>
    <phoneticPr fontId="1"/>
  </si>
  <si>
    <t>DWDM装置（10Gbps） ※2009年以前に導入された装置の更改の場合</t>
    <rPh sb="20" eb="21">
      <t>ネン</t>
    </rPh>
    <rPh sb="21" eb="23">
      <t>イゼン</t>
    </rPh>
    <rPh sb="29" eb="31">
      <t>ソウチ</t>
    </rPh>
    <rPh sb="32" eb="34">
      <t>コウカイ</t>
    </rPh>
    <rPh sb="35" eb="37">
      <t>バアイ</t>
    </rPh>
    <phoneticPr fontId="1"/>
  </si>
  <si>
    <t>ONU（1Gbps） ※2009年以前に導入された装置の更改の場合</t>
    <phoneticPr fontId="1"/>
  </si>
  <si>
    <t>光パケット複合機（パケット&amp;WDM機能）（WDM機能部が100G×80波）</t>
    <rPh sb="0" eb="1">
      <t>ヒカリ</t>
    </rPh>
    <rPh sb="5" eb="8">
      <t>フクゴウキ</t>
    </rPh>
    <rPh sb="17" eb="19">
      <t>キノウ</t>
    </rPh>
    <rPh sb="24" eb="26">
      <t>キノウ</t>
    </rPh>
    <rPh sb="26" eb="27">
      <t>ブ</t>
    </rPh>
    <rPh sb="36" eb="37">
      <t>ナリトキ</t>
    </rPh>
    <phoneticPr fontId="4"/>
  </si>
  <si>
    <t>光パケット複合機（パケット&amp;WDM機能）（WDM機能部が100G×88波）</t>
    <rPh sb="0" eb="1">
      <t>ヒカリ</t>
    </rPh>
    <rPh sb="5" eb="8">
      <t>フクゴウキ</t>
    </rPh>
    <rPh sb="17" eb="19">
      <t>キノウ</t>
    </rPh>
    <rPh sb="24" eb="26">
      <t>キノウ</t>
    </rPh>
    <rPh sb="26" eb="27">
      <t>ブ</t>
    </rPh>
    <phoneticPr fontId="4"/>
  </si>
  <si>
    <t>【以下の装置のみ記入】
ACアダプタ（定格出力Pno）
ストレージ（記憶容量：GB　
　　　及び回転数：rpm）</t>
    <rPh sb="1" eb="3">
      <t>イカ</t>
    </rPh>
    <rPh sb="4" eb="6">
      <t>ソウチ</t>
    </rPh>
    <rPh sb="8" eb="10">
      <t>キニュウ</t>
    </rPh>
    <rPh sb="19" eb="21">
      <t>テイカク</t>
    </rPh>
    <rPh sb="21" eb="23">
      <t>シュツリョク</t>
    </rPh>
    <rPh sb="34" eb="36">
      <t>キオク</t>
    </rPh>
    <rPh sb="36" eb="38">
      <t>ヨウリョウ</t>
    </rPh>
    <rPh sb="46" eb="47">
      <t>オヨ</t>
    </rPh>
    <rPh sb="48" eb="51">
      <t>カイテンスウ</t>
    </rPh>
    <phoneticPr fontId="4"/>
  </si>
  <si>
    <t>定格出力（W）</t>
    <rPh sb="0" eb="2">
      <t>テイカク</t>
    </rPh>
    <rPh sb="2" eb="4">
      <t>シュツリョク</t>
    </rPh>
    <phoneticPr fontId="4"/>
  </si>
  <si>
    <t>-</t>
    <phoneticPr fontId="1"/>
  </si>
  <si>
    <t>小型ルータ
(VPN機能無)</t>
    <phoneticPr fontId="4"/>
  </si>
  <si>
    <t>L2スイッチ
(ボックス型)</t>
    <phoneticPr fontId="4"/>
  </si>
  <si>
    <t>ブロードバンド系
基地局装置</t>
    <phoneticPr fontId="4"/>
  </si>
  <si>
    <r>
      <t>単相AC200V系入力</t>
    </r>
    <r>
      <rPr>
        <sz val="11"/>
        <color rgb="FFFF0000"/>
        <rFont val="ＭＳ Ｐゴシック"/>
        <family val="3"/>
        <charset val="128"/>
      </rPr>
      <t>48V</t>
    </r>
    <r>
      <rPr>
        <sz val="11"/>
        <rFont val="ＭＳ Ｐゴシック"/>
        <family val="3"/>
        <charset val="128"/>
      </rPr>
      <t>整流器</t>
    </r>
    <phoneticPr fontId="4"/>
  </si>
  <si>
    <t>*ICT分野におけるエコロジーガイドライン第6版に準拠する</t>
    <rPh sb="4" eb="6">
      <t>ブンヤ</t>
    </rPh>
    <rPh sb="21" eb="22">
      <t>ダイ</t>
    </rPh>
    <rPh sb="23" eb="24">
      <t>ハン</t>
    </rPh>
    <rPh sb="25" eb="27">
      <t>ジュンキョ</t>
    </rPh>
    <phoneticPr fontId="4"/>
  </si>
  <si>
    <t>※2013年度値（2014年12月5日　環境省公表値：http://www.env.go.jp/press/19006.html）</t>
    <rPh sb="5" eb="6">
      <t>ネン</t>
    </rPh>
    <rPh sb="6" eb="7">
      <t>ド</t>
    </rPh>
    <rPh sb="7" eb="8">
      <t>チ</t>
    </rPh>
    <rPh sb="13" eb="14">
      <t>ネン</t>
    </rPh>
    <rPh sb="16" eb="17">
      <t>ガツ</t>
    </rPh>
    <rPh sb="18" eb="19">
      <t>ニチ</t>
    </rPh>
    <rPh sb="20" eb="22">
      <t>カンキョウ</t>
    </rPh>
    <rPh sb="22" eb="23">
      <t>ショウ</t>
    </rPh>
    <rPh sb="23" eb="25">
      <t>コウヒョウ</t>
    </rPh>
    <rPh sb="25" eb="26">
      <t>アタイ</t>
    </rPh>
    <phoneticPr fontId="4"/>
  </si>
  <si>
    <r>
      <t>3相AC200V/400V系入力</t>
    </r>
    <r>
      <rPr>
        <sz val="11"/>
        <color rgb="FFFF0000"/>
        <rFont val="ＭＳ Ｐゴシック"/>
        <family val="3"/>
        <charset val="128"/>
      </rPr>
      <t>48V</t>
    </r>
    <r>
      <rPr>
        <sz val="11"/>
        <rFont val="ＭＳ Ｐゴシック"/>
        <family val="3"/>
        <charset val="128"/>
      </rPr>
      <t>整流器（出力電力容量が5kW未満）</t>
    </r>
    <phoneticPr fontId="4"/>
  </si>
  <si>
    <t>3相AC200V/400V系入力380V整流器</t>
    <phoneticPr fontId="1"/>
  </si>
  <si>
    <r>
      <t>単相AC100V系入力</t>
    </r>
    <r>
      <rPr>
        <sz val="11"/>
        <color rgb="FFFF0000"/>
        <rFont val="ＭＳ Ｐゴシック"/>
        <family val="3"/>
        <charset val="128"/>
      </rPr>
      <t>48V</t>
    </r>
    <r>
      <rPr>
        <sz val="11"/>
        <rFont val="ＭＳ Ｐゴシック"/>
        <family val="3"/>
        <charset val="128"/>
      </rPr>
      <t>整流器</t>
    </r>
    <phoneticPr fontId="4"/>
  </si>
  <si>
    <r>
      <t>3相AC200V/400V系入力</t>
    </r>
    <r>
      <rPr>
        <sz val="11"/>
        <color rgb="FFFF0000"/>
        <rFont val="ＭＳ Ｐゴシック"/>
        <family val="3"/>
        <charset val="128"/>
      </rPr>
      <t>48V</t>
    </r>
    <r>
      <rPr>
        <sz val="11"/>
        <rFont val="ＭＳ Ｐゴシック"/>
        <family val="3"/>
        <charset val="128"/>
      </rPr>
      <t>整流器（出力電力容量が5kW以上）</t>
    </r>
    <phoneticPr fontId="4"/>
  </si>
  <si>
    <t>第3版(2015.12.10)</t>
    <rPh sb="0" eb="1">
      <t>ダイ</t>
    </rPh>
    <rPh sb="2" eb="3">
      <t>ハン</t>
    </rPh>
    <phoneticPr fontId="1"/>
  </si>
  <si>
    <t>資料３６－６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</si>
</sst>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0_);[Red]\(0.000\)"/>
    <numFmt numFmtId="177" formatCode="0.000_ "/>
    <numFmt numFmtId="178" formatCode="0.00_);[Red]\(0.00\)"/>
    <numFmt numFmtId="179" formatCode="#,##0.00_ "/>
    <numFmt numFmtId="180" formatCode="0.0_);[Red]\(0.0\)"/>
    <numFmt numFmtId="181" formatCode="0.000"/>
    <numFmt numFmtId="182" formatCode="0.0000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3" fillId="0" borderId="0" xfId="1" applyFont="1" applyProtection="1">
      <alignment vertical="center"/>
      <protection locked="0"/>
    </xf>
    <xf numFmtId="0" fontId="2" fillId="0" borderId="0" xfId="1" applyProtection="1">
      <alignment vertical="center"/>
      <protection locked="0"/>
    </xf>
    <xf numFmtId="0" fontId="2" fillId="0" borderId="0" xfId="1" applyFont="1" applyProtection="1">
      <alignment vertical="center"/>
      <protection locked="0"/>
    </xf>
    <xf numFmtId="0" fontId="2" fillId="0" borderId="0" xfId="1" applyAlignment="1" applyProtection="1">
      <alignment horizontal="right" vertical="center"/>
      <protection locked="0"/>
    </xf>
    <xf numFmtId="0" fontId="2" fillId="7" borderId="10" xfId="1" applyFont="1" applyFill="1" applyBorder="1" applyAlignment="1" applyProtection="1">
      <alignment horizontal="center" vertical="center"/>
      <protection locked="0"/>
    </xf>
    <xf numFmtId="0" fontId="2" fillId="3" borderId="10" xfId="1" applyFont="1" applyFill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left" vertical="top" wrapText="1"/>
      <protection locked="0"/>
    </xf>
    <xf numFmtId="0" fontId="2" fillId="0" borderId="1" xfId="1" applyBorder="1" applyProtection="1">
      <alignment vertical="center"/>
      <protection locked="0"/>
    </xf>
    <xf numFmtId="0" fontId="2" fillId="0" borderId="1" xfId="1" applyFill="1" applyBorder="1" applyProtection="1">
      <alignment vertical="center"/>
      <protection locked="0"/>
    </xf>
    <xf numFmtId="0" fontId="2" fillId="0" borderId="1" xfId="1" applyFill="1" applyBorder="1" applyAlignment="1" applyProtection="1">
      <alignment vertical="center" wrapText="1"/>
      <protection locked="0"/>
    </xf>
    <xf numFmtId="0" fontId="2" fillId="0" borderId="1" xfId="1" applyFont="1" applyFill="1" applyBorder="1" applyAlignment="1" applyProtection="1">
      <alignment vertical="center" wrapText="1"/>
      <protection locked="0"/>
    </xf>
    <xf numFmtId="0" fontId="2" fillId="0" borderId="0" xfId="1" applyProtection="1">
      <alignment vertical="center"/>
    </xf>
    <xf numFmtId="0" fontId="2" fillId="0" borderId="0" xfId="1" applyFont="1" applyProtection="1">
      <alignment vertical="center"/>
    </xf>
    <xf numFmtId="0" fontId="2" fillId="0" borderId="1" xfId="1" applyFont="1" applyBorder="1" applyProtection="1">
      <alignment vertical="center"/>
    </xf>
    <xf numFmtId="0" fontId="6" fillId="5" borderId="7" xfId="1" applyFont="1" applyFill="1" applyBorder="1" applyAlignment="1" applyProtection="1">
      <alignment horizontal="center" vertical="center" wrapText="1"/>
    </xf>
    <xf numFmtId="0" fontId="7" fillId="5" borderId="7" xfId="1" applyFont="1" applyFill="1" applyBorder="1" applyAlignment="1" applyProtection="1">
      <alignment horizontal="center" vertical="center" wrapText="1"/>
    </xf>
    <xf numFmtId="0" fontId="8" fillId="5" borderId="7" xfId="1" applyFont="1" applyFill="1" applyBorder="1" applyAlignment="1" applyProtection="1">
      <alignment horizontal="center" vertical="center" wrapText="1"/>
    </xf>
    <xf numFmtId="0" fontId="2" fillId="0" borderId="15" xfId="1" applyFont="1" applyBorder="1" applyProtection="1">
      <alignment vertical="center"/>
    </xf>
    <xf numFmtId="176" fontId="2" fillId="0" borderId="15" xfId="1" applyNumberFormat="1" applyFont="1" applyBorder="1" applyAlignment="1" applyProtection="1">
      <alignment horizontal="left" vertical="center" wrapText="1"/>
    </xf>
    <xf numFmtId="176" fontId="2" fillId="0" borderId="15" xfId="1" applyNumberFormat="1" applyFont="1" applyBorder="1" applyAlignment="1" applyProtection="1">
      <alignment vertical="center"/>
    </xf>
    <xf numFmtId="177" fontId="2" fillId="0" borderId="15" xfId="1" applyNumberFormat="1" applyFont="1" applyBorder="1" applyProtection="1">
      <alignment vertical="center"/>
    </xf>
    <xf numFmtId="38" fontId="0" fillId="0" borderId="15" xfId="2" applyFont="1" applyBorder="1" applyAlignment="1" applyProtection="1">
      <alignment vertical="center" wrapText="1"/>
    </xf>
    <xf numFmtId="176" fontId="2" fillId="0" borderId="16" xfId="1" applyNumberFormat="1" applyFont="1" applyBorder="1" applyAlignment="1" applyProtection="1">
      <alignment horizontal="left" vertical="center" wrapText="1"/>
    </xf>
    <xf numFmtId="176" fontId="2" fillId="0" borderId="16" xfId="1" applyNumberFormat="1" applyFont="1" applyBorder="1" applyAlignment="1" applyProtection="1">
      <alignment vertical="center"/>
    </xf>
    <xf numFmtId="176" fontId="2" fillId="0" borderId="1" xfId="1" applyNumberFormat="1" applyFont="1" applyBorder="1" applyAlignment="1" applyProtection="1">
      <alignment horizontal="left" vertical="center" wrapText="1"/>
    </xf>
    <xf numFmtId="176" fontId="2" fillId="0" borderId="1" xfId="1" applyNumberFormat="1" applyFont="1" applyBorder="1" applyAlignment="1" applyProtection="1">
      <alignment vertical="center"/>
    </xf>
    <xf numFmtId="176" fontId="2" fillId="0" borderId="17" xfId="1" applyNumberFormat="1" applyFont="1" applyBorder="1" applyAlignment="1" applyProtection="1">
      <alignment horizontal="left" vertical="center" wrapText="1"/>
    </xf>
    <xf numFmtId="176" fontId="2" fillId="0" borderId="17" xfId="1" applyNumberFormat="1" applyFont="1" applyBorder="1" applyAlignment="1" applyProtection="1">
      <alignment vertical="center"/>
    </xf>
    <xf numFmtId="0" fontId="2" fillId="0" borderId="1" xfId="1" applyFont="1" applyFill="1" applyBorder="1" applyProtection="1">
      <alignment vertical="center"/>
    </xf>
    <xf numFmtId="176" fontId="2" fillId="0" borderId="15" xfId="1" applyNumberFormat="1" applyFont="1" applyFill="1" applyBorder="1" applyProtection="1">
      <alignment vertical="center"/>
    </xf>
    <xf numFmtId="177" fontId="2" fillId="0" borderId="1" xfId="1" applyNumberFormat="1" applyFont="1" applyFill="1" applyBorder="1" applyProtection="1">
      <alignment vertical="center"/>
    </xf>
    <xf numFmtId="38" fontId="0" fillId="0" borderId="15" xfId="2" applyFont="1" applyFill="1" applyBorder="1" applyAlignment="1" applyProtection="1">
      <alignment vertical="center" wrapText="1"/>
    </xf>
    <xf numFmtId="0" fontId="2" fillId="0" borderId="0" xfId="1" applyFill="1" applyProtection="1">
      <alignment vertical="center"/>
    </xf>
    <xf numFmtId="176" fontId="2" fillId="0" borderId="1" xfId="1" applyNumberFormat="1" applyFont="1" applyFill="1" applyBorder="1" applyProtection="1">
      <alignment vertical="center"/>
    </xf>
    <xf numFmtId="176" fontId="2" fillId="0" borderId="16" xfId="1" applyNumberFormat="1" applyFont="1" applyFill="1" applyBorder="1" applyProtection="1">
      <alignment vertical="center"/>
    </xf>
    <xf numFmtId="176" fontId="2" fillId="0" borderId="6" xfId="1" applyNumberFormat="1" applyFont="1" applyFill="1" applyBorder="1" applyProtection="1">
      <alignment vertical="center"/>
    </xf>
    <xf numFmtId="0" fontId="2" fillId="0" borderId="6" xfId="1" applyFont="1" applyFill="1" applyBorder="1" applyProtection="1">
      <alignment vertical="center"/>
    </xf>
    <xf numFmtId="177" fontId="2" fillId="0" borderId="6" xfId="1" applyNumberFormat="1" applyFont="1" applyFill="1" applyBorder="1" applyProtection="1">
      <alignment vertical="center"/>
    </xf>
    <xf numFmtId="176" fontId="2" fillId="0" borderId="1" xfId="1" applyNumberFormat="1" applyFont="1" applyBorder="1" applyProtection="1">
      <alignment vertical="center"/>
    </xf>
    <xf numFmtId="177" fontId="2" fillId="0" borderId="1" xfId="1" applyNumberFormat="1" applyFont="1" applyBorder="1" applyProtection="1">
      <alignment vertical="center"/>
    </xf>
    <xf numFmtId="38" fontId="0" fillId="0" borderId="1" xfId="2" applyFont="1" applyFill="1" applyBorder="1" applyAlignment="1" applyProtection="1">
      <alignment vertical="center" wrapText="1"/>
    </xf>
    <xf numFmtId="38" fontId="0" fillId="0" borderId="1" xfId="2" applyFont="1" applyBorder="1" applyAlignment="1" applyProtection="1">
      <alignment vertical="center" wrapText="1"/>
    </xf>
    <xf numFmtId="176" fontId="2" fillId="0" borderId="15" xfId="1" applyNumberFormat="1" applyFont="1" applyFill="1" applyBorder="1" applyAlignment="1" applyProtection="1">
      <alignment vertical="center"/>
    </xf>
    <xf numFmtId="38" fontId="0" fillId="0" borderId="1" xfId="2" applyFont="1" applyFill="1" applyBorder="1" applyProtection="1">
      <alignment vertical="center"/>
    </xf>
    <xf numFmtId="179" fontId="8" fillId="0" borderId="1" xfId="1" applyNumberFormat="1" applyFont="1" applyBorder="1" applyProtection="1">
      <alignment vertical="center"/>
    </xf>
    <xf numFmtId="180" fontId="2" fillId="0" borderId="0" xfId="1" applyNumberFormat="1" applyProtection="1">
      <alignment vertical="center"/>
    </xf>
    <xf numFmtId="2" fontId="2" fillId="0" borderId="1" xfId="0" applyNumberFormat="1" applyFont="1" applyFill="1" applyBorder="1" applyProtection="1">
      <alignment vertical="center"/>
    </xf>
    <xf numFmtId="0" fontId="2" fillId="0" borderId="4" xfId="1" applyFont="1" applyBorder="1" applyAlignment="1" applyProtection="1">
      <alignment horizontal="left" vertical="top" wrapText="1"/>
      <protection locked="0"/>
    </xf>
    <xf numFmtId="176" fontId="2" fillId="0" borderId="11" xfId="1" applyNumberFormat="1" applyFont="1" applyBorder="1" applyAlignment="1" applyProtection="1">
      <alignment vertical="center"/>
    </xf>
    <xf numFmtId="176" fontId="2" fillId="0" borderId="18" xfId="1" applyNumberFormat="1" applyFont="1" applyBorder="1" applyAlignment="1" applyProtection="1">
      <alignment vertical="center"/>
    </xf>
    <xf numFmtId="176" fontId="5" fillId="0" borderId="15" xfId="1" applyNumberFormat="1" applyFont="1" applyBorder="1" applyAlignment="1" applyProtection="1">
      <alignment horizontal="left" vertical="center" wrapText="1"/>
    </xf>
    <xf numFmtId="176" fontId="5" fillId="0" borderId="16" xfId="1" applyNumberFormat="1" applyFont="1" applyBorder="1" applyAlignment="1" applyProtection="1">
      <alignment horizontal="left" vertical="center" wrapText="1"/>
    </xf>
    <xf numFmtId="176" fontId="5" fillId="0" borderId="18" xfId="1" applyNumberFormat="1" applyFont="1" applyBorder="1" applyAlignment="1" applyProtection="1">
      <alignment horizontal="left" vertical="center" wrapText="1"/>
    </xf>
    <xf numFmtId="178" fontId="5" fillId="0" borderId="15" xfId="1" applyNumberFormat="1" applyFont="1" applyFill="1" applyBorder="1" applyAlignment="1" applyProtection="1">
      <alignment horizontal="right" vertical="center" wrapText="1"/>
    </xf>
    <xf numFmtId="178" fontId="5" fillId="0" borderId="1" xfId="1" applyNumberFormat="1" applyFont="1" applyFill="1" applyBorder="1" applyAlignment="1" applyProtection="1">
      <alignment horizontal="right" vertical="center"/>
    </xf>
    <xf numFmtId="178" fontId="5" fillId="8" borderId="15" xfId="1" applyNumberFormat="1" applyFont="1" applyFill="1" applyBorder="1" applyAlignment="1" applyProtection="1">
      <alignment horizontal="right" vertical="center" wrapText="1"/>
    </xf>
    <xf numFmtId="178" fontId="5" fillId="0" borderId="16" xfId="1" applyNumberFormat="1" applyFont="1" applyFill="1" applyBorder="1" applyProtection="1">
      <alignment vertical="center"/>
    </xf>
    <xf numFmtId="0" fontId="8" fillId="0" borderId="1" xfId="1" applyFont="1" applyBorder="1" applyAlignment="1" applyProtection="1">
      <alignment horizontal="center" vertical="center"/>
    </xf>
    <xf numFmtId="176" fontId="5" fillId="0" borderId="15" xfId="1" applyNumberFormat="1" applyFont="1" applyBorder="1" applyAlignment="1" applyProtection="1">
      <alignment vertical="center"/>
    </xf>
    <xf numFmtId="0" fontId="2" fillId="0" borderId="0" xfId="1" applyFont="1" applyAlignment="1" applyProtection="1">
      <alignment horizontal="left" vertical="center"/>
      <protection locked="0"/>
    </xf>
    <xf numFmtId="0" fontId="12" fillId="0" borderId="0" xfId="1" applyFont="1" applyProtection="1">
      <alignment vertical="center"/>
      <protection locked="0"/>
    </xf>
    <xf numFmtId="0" fontId="5" fillId="7" borderId="10" xfId="1" applyFont="1" applyFill="1" applyBorder="1" applyAlignment="1" applyProtection="1">
      <alignment horizontal="center" vertical="center" wrapText="1"/>
      <protection locked="0"/>
    </xf>
    <xf numFmtId="176" fontId="5" fillId="9" borderId="15" xfId="1" applyNumberFormat="1" applyFont="1" applyFill="1" applyBorder="1" applyAlignment="1" applyProtection="1">
      <alignment horizontal="left" vertical="center" wrapText="1"/>
    </xf>
    <xf numFmtId="176" fontId="5" fillId="9" borderId="1" xfId="1" applyNumberFormat="1" applyFont="1" applyFill="1" applyBorder="1" applyAlignment="1" applyProtection="1">
      <alignment horizontal="left" vertical="center" wrapText="1"/>
    </xf>
    <xf numFmtId="176" fontId="5" fillId="9" borderId="11" xfId="1" applyNumberFormat="1" applyFont="1" applyFill="1" applyBorder="1" applyAlignment="1" applyProtection="1">
      <alignment horizontal="left" vertical="center" wrapText="1"/>
    </xf>
    <xf numFmtId="176" fontId="5" fillId="9" borderId="16" xfId="1" applyNumberFormat="1" applyFont="1" applyFill="1" applyBorder="1" applyAlignment="1" applyProtection="1">
      <alignment horizontal="left" vertical="center" wrapText="1"/>
    </xf>
    <xf numFmtId="0" fontId="2" fillId="0" borderId="15" xfId="1" applyFont="1" applyBorder="1" applyAlignment="1" applyProtection="1">
      <alignment horizontal="center" vertical="top" wrapText="1"/>
      <protection locked="0"/>
    </xf>
    <xf numFmtId="0" fontId="2" fillId="0" borderId="1" xfId="1" applyFont="1" applyBorder="1" applyAlignment="1" applyProtection="1">
      <alignment horizontal="center" vertical="top" wrapText="1"/>
      <protection locked="0"/>
    </xf>
    <xf numFmtId="2" fontId="2" fillId="0" borderId="15" xfId="1" applyNumberFormat="1" applyFont="1" applyBorder="1" applyProtection="1">
      <alignment vertical="center"/>
    </xf>
    <xf numFmtId="2" fontId="2" fillId="0" borderId="1" xfId="1" applyNumberFormat="1" applyFont="1" applyBorder="1" applyProtection="1">
      <alignment vertical="center"/>
    </xf>
    <xf numFmtId="2" fontId="2" fillId="0" borderId="16" xfId="1" applyNumberFormat="1" applyFont="1" applyBorder="1" applyProtection="1">
      <alignment vertical="center"/>
    </xf>
    <xf numFmtId="2" fontId="5" fillId="0" borderId="15" xfId="1" applyNumberFormat="1" applyFont="1" applyBorder="1" applyProtection="1">
      <alignment vertical="center"/>
    </xf>
    <xf numFmtId="2" fontId="5" fillId="0" borderId="1" xfId="1" applyNumberFormat="1" applyFont="1" applyBorder="1" applyProtection="1">
      <alignment vertical="center"/>
    </xf>
    <xf numFmtId="2" fontId="5" fillId="0" borderId="11" xfId="1" applyNumberFormat="1" applyFont="1" applyBorder="1" applyProtection="1">
      <alignment vertical="center"/>
    </xf>
    <xf numFmtId="2" fontId="5" fillId="0" borderId="16" xfId="1" applyNumberFormat="1" applyFont="1" applyBorder="1" applyProtection="1">
      <alignment vertical="center"/>
    </xf>
    <xf numFmtId="2" fontId="2" fillId="0" borderId="17" xfId="1" applyNumberFormat="1" applyFont="1" applyBorder="1" applyProtection="1">
      <alignment vertical="center"/>
    </xf>
    <xf numFmtId="2" fontId="5" fillId="0" borderId="18" xfId="1" applyNumberFormat="1" applyFont="1" applyBorder="1" applyProtection="1">
      <alignment vertical="center"/>
    </xf>
    <xf numFmtId="2" fontId="2" fillId="0" borderId="15" xfId="1" applyNumberFormat="1" applyFont="1" applyFill="1" applyBorder="1" applyProtection="1">
      <alignment vertical="center"/>
    </xf>
    <xf numFmtId="2" fontId="2" fillId="0" borderId="1" xfId="1" applyNumberFormat="1" applyFont="1" applyFill="1" applyBorder="1" applyProtection="1">
      <alignment vertical="center"/>
    </xf>
    <xf numFmtId="2" fontId="2" fillId="0" borderId="16" xfId="1" applyNumberFormat="1" applyFont="1" applyFill="1" applyBorder="1" applyProtection="1">
      <alignment vertical="center"/>
    </xf>
    <xf numFmtId="2" fontId="2" fillId="0" borderId="6" xfId="1" applyNumberFormat="1" applyFont="1" applyFill="1" applyBorder="1" applyProtection="1">
      <alignment vertical="center"/>
    </xf>
    <xf numFmtId="2" fontId="5" fillId="0" borderId="15" xfId="1" applyNumberFormat="1" applyFont="1" applyFill="1" applyBorder="1" applyProtection="1">
      <alignment vertical="center"/>
    </xf>
    <xf numFmtId="2" fontId="5" fillId="0" borderId="1" xfId="1" applyNumberFormat="1" applyFont="1" applyFill="1" applyBorder="1" applyProtection="1">
      <alignment vertical="center"/>
    </xf>
    <xf numFmtId="2" fontId="11" fillId="8" borderId="1" xfId="0" applyNumberFormat="1" applyFont="1" applyFill="1" applyBorder="1" applyProtection="1">
      <alignment vertical="center"/>
    </xf>
    <xf numFmtId="2" fontId="5" fillId="0" borderId="16" xfId="1" applyNumberFormat="1" applyFont="1" applyFill="1" applyBorder="1" applyProtection="1">
      <alignment vertical="center"/>
    </xf>
    <xf numFmtId="181" fontId="2" fillId="0" borderId="15" xfId="1" applyNumberFormat="1" applyFont="1" applyBorder="1" applyProtection="1">
      <alignment vertical="center"/>
    </xf>
    <xf numFmtId="181" fontId="2" fillId="0" borderId="1" xfId="1" applyNumberFormat="1" applyFont="1" applyBorder="1" applyProtection="1">
      <alignment vertical="center"/>
    </xf>
    <xf numFmtId="181" fontId="2" fillId="0" borderId="16" xfId="1" applyNumberFormat="1" applyFont="1" applyBorder="1" applyProtection="1">
      <alignment vertical="center"/>
    </xf>
    <xf numFmtId="181" fontId="5" fillId="0" borderId="15" xfId="1" applyNumberFormat="1" applyFont="1" applyBorder="1" applyProtection="1">
      <alignment vertical="center"/>
    </xf>
    <xf numFmtId="181" fontId="5" fillId="0" borderId="1" xfId="1" applyNumberFormat="1" applyFont="1" applyBorder="1" applyProtection="1">
      <alignment vertical="center"/>
    </xf>
    <xf numFmtId="181" fontId="5" fillId="0" borderId="11" xfId="1" applyNumberFormat="1" applyFont="1" applyBorder="1" applyProtection="1">
      <alignment vertical="center"/>
    </xf>
    <xf numFmtId="181" fontId="5" fillId="0" borderId="16" xfId="1" applyNumberFormat="1" applyFont="1" applyBorder="1" applyProtection="1">
      <alignment vertical="center"/>
    </xf>
    <xf numFmtId="181" fontId="2" fillId="0" borderId="17" xfId="1" applyNumberFormat="1" applyFont="1" applyBorder="1" applyProtection="1">
      <alignment vertical="center"/>
    </xf>
    <xf numFmtId="181" fontId="5" fillId="0" borderId="18" xfId="1" applyNumberFormat="1" applyFont="1" applyBorder="1" applyProtection="1">
      <alignment vertical="center"/>
    </xf>
    <xf numFmtId="181" fontId="2" fillId="0" borderId="15" xfId="1" applyNumberFormat="1" applyFont="1" applyFill="1" applyBorder="1" applyProtection="1">
      <alignment vertical="center"/>
    </xf>
    <xf numFmtId="181" fontId="2" fillId="0" borderId="1" xfId="1" applyNumberFormat="1" applyFont="1" applyFill="1" applyBorder="1" applyProtection="1">
      <alignment vertical="center"/>
    </xf>
    <xf numFmtId="181" fontId="2" fillId="0" borderId="16" xfId="1" applyNumberFormat="1" applyFont="1" applyFill="1" applyBorder="1" applyProtection="1">
      <alignment vertical="center"/>
    </xf>
    <xf numFmtId="181" fontId="2" fillId="0" borderId="11" xfId="1" applyNumberFormat="1" applyFont="1" applyBorder="1" applyProtection="1">
      <alignment vertical="center"/>
    </xf>
    <xf numFmtId="0" fontId="2" fillId="0" borderId="1" xfId="1" applyFill="1" applyBorder="1" applyAlignment="1" applyProtection="1">
      <alignment horizontal="center" vertical="center"/>
      <protection locked="0"/>
    </xf>
    <xf numFmtId="0" fontId="2" fillId="0" borderId="1" xfId="1" applyFill="1" applyBorder="1" applyAlignment="1" applyProtection="1">
      <alignment horizontal="center" vertical="center" wrapText="1"/>
      <protection locked="0"/>
    </xf>
    <xf numFmtId="38" fontId="0" fillId="0" borderId="15" xfId="2" applyNumberFormat="1" applyFont="1" applyBorder="1" applyAlignment="1" applyProtection="1">
      <alignment vertical="center" wrapText="1"/>
    </xf>
    <xf numFmtId="2" fontId="5" fillId="10" borderId="15" xfId="1" applyNumberFormat="1" applyFont="1" applyFill="1" applyBorder="1" applyProtection="1">
      <alignment vertical="center"/>
    </xf>
    <xf numFmtId="181" fontId="5" fillId="10" borderId="15" xfId="1" applyNumberFormat="1" applyFont="1" applyFill="1" applyBorder="1" applyProtection="1">
      <alignment vertical="center"/>
    </xf>
    <xf numFmtId="176" fontId="5" fillId="10" borderId="15" xfId="1" applyNumberFormat="1" applyFont="1" applyFill="1" applyBorder="1" applyAlignment="1" applyProtection="1">
      <alignment horizontal="left" vertical="center" wrapText="1"/>
    </xf>
    <xf numFmtId="176" fontId="2" fillId="10" borderId="15" xfId="1" applyNumberFormat="1" applyFont="1" applyFill="1" applyBorder="1" applyAlignment="1" applyProtection="1">
      <alignment vertical="center"/>
    </xf>
    <xf numFmtId="0" fontId="2" fillId="10" borderId="15" xfId="1" applyFont="1" applyFill="1" applyBorder="1" applyProtection="1">
      <alignment vertical="center"/>
    </xf>
    <xf numFmtId="177" fontId="2" fillId="10" borderId="15" xfId="1" applyNumberFormat="1" applyFont="1" applyFill="1" applyBorder="1" applyProtection="1">
      <alignment vertical="center"/>
    </xf>
    <xf numFmtId="38" fontId="0" fillId="10" borderId="15" xfId="2" applyFont="1" applyFill="1" applyBorder="1" applyAlignment="1" applyProtection="1">
      <alignment vertical="center" wrapText="1"/>
    </xf>
    <xf numFmtId="2" fontId="5" fillId="10" borderId="16" xfId="1" applyNumberFormat="1" applyFont="1" applyFill="1" applyBorder="1" applyProtection="1">
      <alignment vertical="center"/>
    </xf>
    <xf numFmtId="181" fontId="5" fillId="10" borderId="16" xfId="1" applyNumberFormat="1" applyFont="1" applyFill="1" applyBorder="1" applyProtection="1">
      <alignment vertical="center"/>
    </xf>
    <xf numFmtId="176" fontId="5" fillId="10" borderId="16" xfId="1" applyNumberFormat="1" applyFont="1" applyFill="1" applyBorder="1" applyAlignment="1" applyProtection="1">
      <alignment horizontal="left" vertical="center" wrapText="1"/>
    </xf>
    <xf numFmtId="176" fontId="2" fillId="10" borderId="16" xfId="1" applyNumberFormat="1" applyFont="1" applyFill="1" applyBorder="1" applyAlignment="1" applyProtection="1">
      <alignment vertical="center"/>
    </xf>
    <xf numFmtId="181" fontId="2" fillId="10" borderId="15" xfId="1" applyNumberFormat="1" applyFont="1" applyFill="1" applyBorder="1" applyProtection="1">
      <alignment vertical="center"/>
    </xf>
    <xf numFmtId="181" fontId="2" fillId="10" borderId="16" xfId="1" applyNumberFormat="1" applyFont="1" applyFill="1" applyBorder="1" applyProtection="1">
      <alignment vertical="center"/>
    </xf>
    <xf numFmtId="0" fontId="2" fillId="0" borderId="15" xfId="1" applyBorder="1" applyAlignment="1" applyProtection="1">
      <alignment horizontal="center" vertical="center"/>
      <protection locked="0"/>
    </xf>
    <xf numFmtId="0" fontId="2" fillId="0" borderId="1" xfId="1" applyBorder="1" applyAlignment="1" applyProtection="1">
      <alignment horizontal="center" vertical="center"/>
      <protection locked="0"/>
    </xf>
    <xf numFmtId="0" fontId="2" fillId="10" borderId="1" xfId="1" applyFill="1" applyBorder="1" applyAlignment="1" applyProtection="1">
      <alignment horizontal="center" vertical="center"/>
      <protection locked="0"/>
    </xf>
    <xf numFmtId="2" fontId="5" fillId="8" borderId="1" xfId="0" applyNumberFormat="1" applyFont="1" applyFill="1" applyBorder="1" applyProtection="1">
      <alignment vertical="center"/>
    </xf>
    <xf numFmtId="182" fontId="5" fillId="8" borderId="1" xfId="1" applyNumberFormat="1" applyFont="1" applyFill="1" applyBorder="1" applyProtection="1">
      <alignment vertical="center"/>
    </xf>
    <xf numFmtId="176" fontId="5" fillId="8" borderId="1" xfId="1" applyNumberFormat="1" applyFont="1" applyFill="1" applyBorder="1" applyProtection="1">
      <alignment vertical="center"/>
    </xf>
    <xf numFmtId="176" fontId="2" fillId="8" borderId="1" xfId="1" applyNumberFormat="1" applyFont="1" applyFill="1" applyBorder="1" applyProtection="1">
      <alignment vertical="center"/>
    </xf>
    <xf numFmtId="0" fontId="2" fillId="8" borderId="1" xfId="1" applyFont="1" applyFill="1" applyBorder="1" applyProtection="1">
      <alignment vertical="center"/>
    </xf>
    <xf numFmtId="0" fontId="2" fillId="0" borderId="12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1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  <xf numFmtId="0" fontId="2" fillId="0" borderId="11" xfId="1" applyFont="1" applyBorder="1" applyAlignment="1" applyProtection="1">
      <alignment horizontal="center" vertical="center" wrapText="1"/>
      <protection locked="0"/>
    </xf>
    <xf numFmtId="0" fontId="2" fillId="0" borderId="15" xfId="1" applyFont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11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2" fillId="0" borderId="6" xfId="1" applyFill="1" applyBorder="1" applyAlignment="1" applyProtection="1">
      <alignment horizontal="center" vertical="center"/>
      <protection locked="0"/>
    </xf>
    <xf numFmtId="0" fontId="2" fillId="0" borderId="15" xfId="1" applyFill="1" applyBorder="1" applyAlignment="1" applyProtection="1">
      <alignment horizontal="center" vertical="center"/>
      <protection locked="0"/>
    </xf>
    <xf numFmtId="0" fontId="2" fillId="0" borderId="6" xfId="1" applyFill="1" applyBorder="1" applyAlignment="1" applyProtection="1">
      <alignment horizontal="center" vertical="center" wrapText="1"/>
      <protection locked="0"/>
    </xf>
    <xf numFmtId="0" fontId="2" fillId="0" borderId="15" xfId="1" applyFill="1" applyBorder="1" applyAlignment="1" applyProtection="1">
      <alignment horizontal="center" vertical="center" wrapText="1"/>
      <protection locked="0"/>
    </xf>
    <xf numFmtId="0" fontId="2" fillId="0" borderId="6" xfId="1" applyFont="1" applyBorder="1" applyAlignment="1" applyProtection="1">
      <alignment horizontal="center" vertical="top" wrapText="1"/>
      <protection locked="0"/>
    </xf>
    <xf numFmtId="0" fontId="2" fillId="0" borderId="15" xfId="1" applyFont="1" applyBorder="1" applyAlignment="1" applyProtection="1">
      <alignment horizontal="center" vertical="top" wrapText="1"/>
      <protection locked="0"/>
    </xf>
    <xf numFmtId="0" fontId="2" fillId="0" borderId="4" xfId="1" applyFont="1" applyBorder="1" applyAlignment="1" applyProtection="1">
      <alignment horizontal="left" vertical="top" wrapText="1"/>
      <protection locked="0"/>
    </xf>
    <xf numFmtId="0" fontId="2" fillId="0" borderId="5" xfId="1" applyFont="1" applyBorder="1" applyAlignment="1" applyProtection="1">
      <alignment horizontal="left" vertical="top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10" borderId="4" xfId="1" applyFont="1" applyFill="1" applyBorder="1" applyAlignment="1" applyProtection="1">
      <alignment horizontal="left" vertical="top" wrapText="1"/>
      <protection locked="0"/>
    </xf>
    <xf numFmtId="0" fontId="2" fillId="10" borderId="5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Border="1" applyAlignment="1" applyProtection="1">
      <alignment horizontal="left" vertical="top" wrapText="1"/>
      <protection locked="0"/>
    </xf>
    <xf numFmtId="0" fontId="2" fillId="0" borderId="3" xfId="1" applyFont="1" applyBorder="1" applyAlignment="1" applyProtection="1">
      <alignment horizontal="left" vertical="top" wrapText="1"/>
      <protection locked="0"/>
    </xf>
    <xf numFmtId="0" fontId="2" fillId="0" borderId="12" xfId="1" applyFont="1" applyBorder="1" applyAlignment="1" applyProtection="1">
      <alignment horizontal="left" vertical="top" wrapText="1"/>
      <protection locked="0"/>
    </xf>
    <xf numFmtId="0" fontId="2" fillId="0" borderId="23" xfId="1" applyFont="1" applyBorder="1" applyAlignment="1" applyProtection="1">
      <alignment horizontal="left" vertical="top" wrapText="1"/>
      <protection locked="0"/>
    </xf>
    <xf numFmtId="0" fontId="2" fillId="5" borderId="4" xfId="1" applyFill="1" applyBorder="1" applyAlignment="1" applyProtection="1">
      <alignment horizontal="center" vertical="center"/>
      <protection locked="0"/>
    </xf>
    <xf numFmtId="0" fontId="2" fillId="5" borderId="5" xfId="1" applyFill="1" applyBorder="1" applyAlignment="1" applyProtection="1">
      <alignment horizontal="center" vertical="center"/>
      <protection locked="0"/>
    </xf>
    <xf numFmtId="0" fontId="2" fillId="10" borderId="4" xfId="1" applyFill="1" applyBorder="1" applyAlignment="1" applyProtection="1">
      <alignment horizontal="center" vertical="center"/>
      <protection locked="0"/>
    </xf>
    <xf numFmtId="0" fontId="2" fillId="10" borderId="5" xfId="1" applyFill="1" applyBorder="1" applyAlignment="1" applyProtection="1">
      <alignment horizontal="center" vertical="center"/>
      <protection locked="0"/>
    </xf>
    <xf numFmtId="38" fontId="0" fillId="0" borderId="6" xfId="2" applyFont="1" applyBorder="1" applyAlignment="1" applyProtection="1">
      <alignment horizontal="right" vertical="center" wrapText="1"/>
    </xf>
    <xf numFmtId="38" fontId="0" fillId="0" borderId="15" xfId="2" applyFont="1" applyBorder="1" applyAlignment="1" applyProtection="1">
      <alignment horizontal="right" vertical="center" wrapText="1"/>
    </xf>
    <xf numFmtId="0" fontId="2" fillId="0" borderId="11" xfId="1" applyFill="1" applyBorder="1" applyAlignment="1" applyProtection="1">
      <alignment horizontal="center" vertical="center"/>
      <protection locked="0"/>
    </xf>
    <xf numFmtId="177" fontId="2" fillId="0" borderId="6" xfId="1" applyNumberFormat="1" applyFont="1" applyFill="1" applyBorder="1" applyAlignment="1" applyProtection="1">
      <alignment horizontal="right" vertical="center"/>
    </xf>
    <xf numFmtId="177" fontId="2" fillId="0" borderId="15" xfId="1" applyNumberFormat="1" applyFont="1" applyFill="1" applyBorder="1" applyAlignment="1" applyProtection="1">
      <alignment horizontal="right" vertical="center"/>
    </xf>
    <xf numFmtId="38" fontId="0" fillId="0" borderId="6" xfId="2" applyFont="1" applyFill="1" applyBorder="1" applyAlignment="1" applyProtection="1">
      <alignment horizontal="right" vertical="center"/>
    </xf>
    <xf numFmtId="38" fontId="0" fillId="0" borderId="15" xfId="2" applyFont="1" applyFill="1" applyBorder="1" applyAlignment="1" applyProtection="1">
      <alignment horizontal="right" vertical="center"/>
    </xf>
    <xf numFmtId="0" fontId="2" fillId="0" borderId="6" xfId="1" applyFont="1" applyFill="1" applyBorder="1" applyAlignment="1" applyProtection="1">
      <alignment horizontal="right" vertical="center"/>
    </xf>
    <xf numFmtId="0" fontId="2" fillId="0" borderId="15" xfId="1" applyFont="1" applyFill="1" applyBorder="1" applyAlignment="1" applyProtection="1">
      <alignment horizontal="right" vertical="center"/>
    </xf>
    <xf numFmtId="181" fontId="2" fillId="0" borderId="6" xfId="1" applyNumberFormat="1" applyFont="1" applyFill="1" applyBorder="1" applyAlignment="1" applyProtection="1">
      <alignment horizontal="right" vertical="center"/>
    </xf>
    <xf numFmtId="181" fontId="2" fillId="0" borderId="15" xfId="1" applyNumberFormat="1" applyFont="1" applyFill="1" applyBorder="1" applyAlignment="1" applyProtection="1">
      <alignment horizontal="right" vertical="center"/>
    </xf>
    <xf numFmtId="176" fontId="2" fillId="0" borderId="24" xfId="1" applyNumberFormat="1" applyFont="1" applyFill="1" applyBorder="1" applyAlignment="1" applyProtection="1">
      <alignment horizontal="right" vertical="center"/>
    </xf>
    <xf numFmtId="176" fontId="2" fillId="0" borderId="15" xfId="1" applyNumberFormat="1" applyFont="1" applyFill="1" applyBorder="1" applyAlignment="1" applyProtection="1">
      <alignment horizontal="right" vertical="center"/>
    </xf>
    <xf numFmtId="0" fontId="2" fillId="9" borderId="6" xfId="1" applyFont="1" applyFill="1" applyBorder="1" applyAlignment="1" applyProtection="1">
      <alignment horizontal="right" vertical="center"/>
    </xf>
    <xf numFmtId="0" fontId="2" fillId="9" borderId="15" xfId="1" applyFont="1" applyFill="1" applyBorder="1" applyAlignment="1" applyProtection="1">
      <alignment horizontal="right" vertical="center"/>
    </xf>
    <xf numFmtId="0" fontId="2" fillId="9" borderId="24" xfId="1" applyFont="1" applyFill="1" applyBorder="1" applyAlignment="1" applyProtection="1">
      <alignment horizontal="right" vertical="center"/>
    </xf>
    <xf numFmtId="2" fontId="5" fillId="0" borderId="24" xfId="1" applyNumberFormat="1" applyFont="1" applyFill="1" applyBorder="1" applyAlignment="1" applyProtection="1">
      <alignment horizontal="right" vertical="center"/>
    </xf>
    <xf numFmtId="2" fontId="5" fillId="0" borderId="15" xfId="1" applyNumberFormat="1" applyFont="1" applyFill="1" applyBorder="1" applyAlignment="1" applyProtection="1">
      <alignment horizontal="right" vertical="center"/>
    </xf>
    <xf numFmtId="2" fontId="2" fillId="0" borderId="6" xfId="1" applyNumberFormat="1" applyFont="1" applyFill="1" applyBorder="1" applyAlignment="1" applyProtection="1">
      <alignment horizontal="right" vertical="center"/>
    </xf>
    <xf numFmtId="2" fontId="2" fillId="0" borderId="15" xfId="1" applyNumberFormat="1" applyFont="1" applyFill="1" applyBorder="1" applyAlignment="1" applyProtection="1">
      <alignment horizontal="right" vertical="center"/>
    </xf>
    <xf numFmtId="181" fontId="2" fillId="0" borderId="24" xfId="1" applyNumberFormat="1" applyFont="1" applyFill="1" applyBorder="1" applyAlignment="1" applyProtection="1">
      <alignment horizontal="right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4" borderId="2" xfId="1" applyFill="1" applyBorder="1" applyAlignment="1" applyProtection="1">
      <alignment horizontal="center" vertical="center" wrapText="1"/>
      <protection locked="0"/>
    </xf>
    <xf numFmtId="0" fontId="2" fillId="4" borderId="3" xfId="1" applyFill="1" applyBorder="1" applyAlignment="1" applyProtection="1">
      <alignment horizontal="center" vertical="center" wrapText="1"/>
      <protection locked="0"/>
    </xf>
    <xf numFmtId="0" fontId="2" fillId="4" borderId="19" xfId="1" applyFill="1" applyBorder="1" applyAlignment="1" applyProtection="1">
      <alignment horizontal="center" vertical="center" wrapText="1"/>
      <protection locked="0"/>
    </xf>
    <xf numFmtId="0" fontId="2" fillId="4" borderId="20" xfId="1" applyFill="1" applyBorder="1" applyAlignment="1" applyProtection="1">
      <alignment horizontal="center" vertical="center" wrapText="1"/>
      <protection locked="0"/>
    </xf>
    <xf numFmtId="0" fontId="2" fillId="4" borderId="8" xfId="1" applyFill="1" applyBorder="1" applyAlignment="1" applyProtection="1">
      <alignment horizontal="center" vertical="center" wrapText="1"/>
      <protection locked="0"/>
    </xf>
    <xf numFmtId="0" fontId="2" fillId="4" borderId="9" xfId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5" borderId="2" xfId="1" applyFont="1" applyFill="1" applyBorder="1" applyAlignment="1" applyProtection="1">
      <alignment horizontal="center" vertical="center"/>
    </xf>
    <xf numFmtId="0" fontId="2" fillId="5" borderId="21" xfId="1" applyFont="1" applyFill="1" applyBorder="1" applyAlignment="1" applyProtection="1">
      <alignment horizontal="center" vertical="center"/>
    </xf>
    <xf numFmtId="0" fontId="2" fillId="5" borderId="3" xfId="1" applyFont="1" applyFill="1" applyBorder="1" applyAlignment="1" applyProtection="1">
      <alignment horizontal="center" vertical="center"/>
    </xf>
    <xf numFmtId="0" fontId="2" fillId="5" borderId="12" xfId="1" applyFont="1" applyFill="1" applyBorder="1" applyAlignment="1" applyProtection="1">
      <alignment horizontal="center" vertical="center"/>
    </xf>
    <xf numFmtId="0" fontId="2" fillId="5" borderId="22" xfId="1" applyFont="1" applyFill="1" applyBorder="1" applyAlignment="1" applyProtection="1">
      <alignment horizontal="center" vertical="center"/>
    </xf>
    <xf numFmtId="0" fontId="2" fillId="5" borderId="2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left" vertical="center" wrapText="1"/>
      <protection locked="0"/>
    </xf>
    <xf numFmtId="0" fontId="2" fillId="0" borderId="4" xfId="1" applyFill="1" applyBorder="1" applyAlignment="1" applyProtection="1">
      <alignment horizontal="left" vertical="center" wrapText="1"/>
      <protection locked="0"/>
    </xf>
    <xf numFmtId="0" fontId="5" fillId="0" borderId="4" xfId="1" applyFont="1" applyBorder="1" applyAlignment="1" applyProtection="1">
      <alignment horizontal="left" vertical="top" wrapText="1"/>
      <protection locked="0"/>
    </xf>
    <xf numFmtId="0" fontId="5" fillId="0" borderId="5" xfId="1" applyFont="1" applyBorder="1" applyAlignment="1" applyProtection="1">
      <alignment horizontal="left" vertical="top" wrapText="1"/>
      <protection locked="0"/>
    </xf>
    <xf numFmtId="0" fontId="9" fillId="0" borderId="6" xfId="1" applyFont="1" applyFill="1" applyBorder="1" applyAlignment="1" applyProtection="1">
      <alignment horizontal="center" vertical="center" wrapText="1"/>
      <protection locked="0"/>
    </xf>
    <xf numFmtId="0" fontId="9" fillId="0" borderId="11" xfId="1" applyFont="1" applyFill="1" applyBorder="1" applyAlignment="1" applyProtection="1">
      <alignment horizontal="center" vertical="center" wrapText="1"/>
      <protection locked="0"/>
    </xf>
    <xf numFmtId="0" fontId="9" fillId="0" borderId="15" xfId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 applyProtection="1">
      <alignment horizontal="left" vertical="top" wrapText="1"/>
      <protection locked="0"/>
    </xf>
    <xf numFmtId="0" fontId="2" fillId="0" borderId="5" xfId="1" applyFont="1" applyFill="1" applyBorder="1" applyAlignment="1" applyProtection="1">
      <alignment horizontal="left" vertical="top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6" borderId="1" xfId="1" applyFill="1" applyBorder="1" applyAlignment="1" applyProtection="1">
      <alignment horizontal="center" vertical="center" wrapText="1"/>
    </xf>
    <xf numFmtId="0" fontId="2" fillId="6" borderId="6" xfId="1" applyFill="1" applyBorder="1" applyAlignment="1" applyProtection="1">
      <alignment horizontal="center" vertical="center" wrapText="1"/>
    </xf>
    <xf numFmtId="0" fontId="2" fillId="6" borderId="7" xfId="1" applyFill="1" applyBorder="1" applyAlignment="1" applyProtection="1">
      <alignment horizontal="center" vertical="center"/>
    </xf>
    <xf numFmtId="0" fontId="2" fillId="0" borderId="13" xfId="1" applyFont="1" applyBorder="1" applyAlignment="1" applyProtection="1">
      <alignment horizontal="left" vertical="top" wrapText="1"/>
      <protection locked="0"/>
    </xf>
    <xf numFmtId="0" fontId="2" fillId="0" borderId="14" xfId="1" applyFont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19" xfId="1" applyFont="1" applyFill="1" applyBorder="1" applyAlignment="1" applyProtection="1">
      <alignment horizontal="center" vertical="center" wrapText="1"/>
      <protection locked="0"/>
    </xf>
    <xf numFmtId="0" fontId="2" fillId="2" borderId="20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0" borderId="25" xfId="1" applyFont="1" applyBorder="1" applyAlignment="1" applyProtection="1">
      <alignment horizontal="center" vertical="center" wrapText="1"/>
      <protection locked="0"/>
    </xf>
  </cellXfs>
  <cellStyles count="3">
    <cellStyle name="桁区切り 2" xfId="2"/>
    <cellStyle name="標準" xfId="0" builtinId="0"/>
    <cellStyle name="標準 2" xfId="1"/>
  </cellStyles>
  <dxfs count="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E90"/>
  <sheetViews>
    <sheetView tabSelected="1" view="pageBreakPreview" topLeftCell="B1" zoomScale="85" zoomScaleNormal="100" zoomScaleSheetLayoutView="85" workbookViewId="0">
      <selection activeCell="B3" sqref="B3"/>
    </sheetView>
  </sheetViews>
  <sheetFormatPr defaultRowHeight="13.5"/>
  <cols>
    <col min="1" max="1" width="3.875" style="12" customWidth="1"/>
    <col min="2" max="2" width="20" style="12" customWidth="1"/>
    <col min="3" max="3" width="15.375" style="12" customWidth="1"/>
    <col min="4" max="4" width="44.625" style="12" customWidth="1"/>
    <col min="5" max="6" width="16" style="12" customWidth="1"/>
    <col min="7" max="11" width="10.875" style="12" customWidth="1"/>
    <col min="12" max="12" width="12.875" style="12" customWidth="1"/>
    <col min="13" max="13" width="17.75" style="13" customWidth="1"/>
    <col min="14" max="29" width="17.75" style="13" hidden="1" customWidth="1"/>
    <col min="30" max="30" width="17.75" style="13" customWidth="1"/>
    <col min="31" max="31" width="16" style="12" customWidth="1"/>
    <col min="32" max="16384" width="9" style="12"/>
  </cols>
  <sheetData>
    <row r="2" spans="2:31" ht="21">
      <c r="B2" s="1" t="s">
        <v>109</v>
      </c>
      <c r="C2" s="2"/>
      <c r="D2" s="2" t="s">
        <v>142</v>
      </c>
      <c r="E2" s="2"/>
      <c r="F2" s="2"/>
      <c r="G2" s="2"/>
      <c r="H2" s="2"/>
      <c r="I2" s="2"/>
      <c r="J2" s="2"/>
      <c r="K2" s="2"/>
      <c r="L2" s="2"/>
      <c r="M2" s="3"/>
    </row>
    <row r="3" spans="2:31">
      <c r="B3" s="60" t="s">
        <v>136</v>
      </c>
      <c r="C3" s="2"/>
      <c r="D3" s="2"/>
      <c r="E3" s="4"/>
      <c r="F3" s="4"/>
      <c r="G3" s="2"/>
      <c r="H3" s="2"/>
      <c r="I3" s="2"/>
      <c r="J3" s="2"/>
      <c r="K3" s="2"/>
      <c r="L3" s="2"/>
      <c r="M3" s="3" t="s">
        <v>143</v>
      </c>
    </row>
    <row r="4" spans="2:31">
      <c r="B4" s="60"/>
      <c r="C4" s="2"/>
      <c r="D4" s="2"/>
      <c r="E4" s="4"/>
      <c r="F4" s="4"/>
      <c r="G4" s="3" t="s">
        <v>110</v>
      </c>
      <c r="H4" s="2"/>
      <c r="I4" s="2"/>
      <c r="J4" s="2"/>
      <c r="K4" s="2"/>
      <c r="L4" s="2"/>
      <c r="M4" s="3"/>
    </row>
    <row r="5" spans="2:31">
      <c r="B5" s="60"/>
      <c r="C5" s="2"/>
      <c r="D5" s="2"/>
      <c r="E5" s="4"/>
      <c r="F5" s="4"/>
      <c r="G5" s="174" t="s">
        <v>111</v>
      </c>
      <c r="H5" s="174"/>
      <c r="I5" s="8">
        <v>0.55100000000000005</v>
      </c>
      <c r="J5" s="2"/>
      <c r="K5" s="2"/>
      <c r="L5" s="2"/>
      <c r="M5" s="3"/>
    </row>
    <row r="6" spans="2:31">
      <c r="B6" s="60"/>
      <c r="C6" s="2"/>
      <c r="D6" s="2"/>
      <c r="E6" s="4"/>
      <c r="F6" s="4"/>
      <c r="G6" s="61" t="s">
        <v>137</v>
      </c>
      <c r="J6" s="2"/>
      <c r="K6" s="2"/>
      <c r="L6" s="2"/>
      <c r="M6" s="3"/>
    </row>
    <row r="7" spans="2:3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2:31" ht="13.5" customHeight="1">
      <c r="B8" s="205" t="s">
        <v>0</v>
      </c>
      <c r="C8" s="205" t="s">
        <v>1</v>
      </c>
      <c r="D8" s="208" t="s">
        <v>2</v>
      </c>
      <c r="E8" s="209"/>
      <c r="F8" s="181" t="s">
        <v>3</v>
      </c>
      <c r="G8" s="181"/>
      <c r="H8" s="181"/>
      <c r="I8" s="181"/>
      <c r="J8" s="181"/>
      <c r="K8" s="181"/>
      <c r="L8" s="175" t="s">
        <v>129</v>
      </c>
      <c r="M8" s="176"/>
      <c r="N8" s="182" t="s">
        <v>4</v>
      </c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4"/>
      <c r="AD8" s="197" t="s">
        <v>5</v>
      </c>
      <c r="AE8" s="200" t="s">
        <v>6</v>
      </c>
    </row>
    <row r="9" spans="2:31" ht="13.5" customHeight="1">
      <c r="B9" s="206"/>
      <c r="C9" s="206"/>
      <c r="D9" s="210"/>
      <c r="E9" s="211"/>
      <c r="F9" s="181"/>
      <c r="G9" s="181"/>
      <c r="H9" s="181"/>
      <c r="I9" s="181"/>
      <c r="J9" s="181"/>
      <c r="K9" s="181"/>
      <c r="L9" s="177"/>
      <c r="M9" s="178"/>
      <c r="N9" s="185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7"/>
      <c r="AD9" s="198"/>
      <c r="AE9" s="201"/>
    </row>
    <row r="10" spans="2:31" ht="27.75" thickBot="1">
      <c r="B10" s="207"/>
      <c r="C10" s="207"/>
      <c r="D10" s="212"/>
      <c r="E10" s="213"/>
      <c r="F10" s="62" t="s">
        <v>7</v>
      </c>
      <c r="G10" s="5" t="s">
        <v>8</v>
      </c>
      <c r="H10" s="6" t="s">
        <v>9</v>
      </c>
      <c r="I10" s="6" t="s">
        <v>10</v>
      </c>
      <c r="J10" s="6" t="s">
        <v>11</v>
      </c>
      <c r="K10" s="6" t="s">
        <v>12</v>
      </c>
      <c r="L10" s="179"/>
      <c r="M10" s="180"/>
      <c r="N10" s="15" t="s">
        <v>13</v>
      </c>
      <c r="O10" s="15" t="s">
        <v>14</v>
      </c>
      <c r="P10" s="16" t="s">
        <v>15</v>
      </c>
      <c r="Q10" s="16" t="s">
        <v>16</v>
      </c>
      <c r="R10" s="16" t="s">
        <v>17</v>
      </c>
      <c r="S10" s="16" t="s">
        <v>18</v>
      </c>
      <c r="T10" s="16" t="s">
        <v>19</v>
      </c>
      <c r="U10" s="16" t="s">
        <v>20</v>
      </c>
      <c r="V10" s="16" t="s">
        <v>21</v>
      </c>
      <c r="W10" s="16" t="s">
        <v>22</v>
      </c>
      <c r="X10" s="16" t="s">
        <v>23</v>
      </c>
      <c r="Y10" s="16" t="s">
        <v>24</v>
      </c>
      <c r="Z10" s="16" t="s">
        <v>25</v>
      </c>
      <c r="AA10" s="16" t="s">
        <v>26</v>
      </c>
      <c r="AB10" s="16" t="s">
        <v>27</v>
      </c>
      <c r="AC10" s="17" t="s">
        <v>28</v>
      </c>
      <c r="AD10" s="199"/>
      <c r="AE10" s="202"/>
    </row>
    <row r="11" spans="2:31" ht="14.25" thickTop="1">
      <c r="B11" s="214" t="s">
        <v>132</v>
      </c>
      <c r="C11" s="123" t="s">
        <v>29</v>
      </c>
      <c r="D11" s="203" t="s">
        <v>30</v>
      </c>
      <c r="E11" s="204"/>
      <c r="F11" s="67"/>
      <c r="G11" s="115"/>
      <c r="H11" s="115">
        <v>1</v>
      </c>
      <c r="I11" s="115"/>
      <c r="J11" s="115"/>
      <c r="K11" s="115"/>
      <c r="L11" s="149" t="s">
        <v>114</v>
      </c>
      <c r="M11" s="150"/>
      <c r="N11" s="69">
        <v>4</v>
      </c>
      <c r="O11" s="86">
        <f>N11/1000</f>
        <v>4.0000000000000001E-3</v>
      </c>
      <c r="P11" s="19">
        <v>3.3000000000000002E-2</v>
      </c>
      <c r="Q11" s="20">
        <v>0</v>
      </c>
      <c r="R11" s="20">
        <f>P11+0.05</f>
        <v>8.3000000000000004E-2</v>
      </c>
      <c r="S11" s="20">
        <f t="shared" ref="S11:U43" si="0">R11+0.1</f>
        <v>0.183</v>
      </c>
      <c r="T11" s="20">
        <f t="shared" si="0"/>
        <v>0.28300000000000003</v>
      </c>
      <c r="U11" s="20">
        <f t="shared" si="0"/>
        <v>0.38300000000000001</v>
      </c>
      <c r="V11" s="18">
        <v>8760</v>
      </c>
      <c r="W11" s="18">
        <f>$I$5</f>
        <v>0.55100000000000005</v>
      </c>
      <c r="X11" s="21">
        <f t="shared" ref="X11:X49" si="1">O11*G11*Q11*V11*W11</f>
        <v>0</v>
      </c>
      <c r="Y11" s="21">
        <f t="shared" ref="Y11:Y49" si="2">O11*H11*R11*V11*W11</f>
        <v>1.6024843200000003</v>
      </c>
      <c r="Z11" s="21">
        <f t="shared" ref="Z11:Z49" si="3">O11*I11*S11*V11*W11</f>
        <v>0</v>
      </c>
      <c r="AA11" s="21">
        <f t="shared" ref="AA11:AA49" si="4">O11*J11*T11*V11*W11</f>
        <v>0</v>
      </c>
      <c r="AB11" s="21">
        <f t="shared" ref="AB11:AB49" si="5">O11*K11*U11*V11*W11</f>
        <v>0</v>
      </c>
      <c r="AC11" s="21">
        <f>SUM(X11:AB11)</f>
        <v>1.6024843200000003</v>
      </c>
      <c r="AD11" s="22">
        <f>AC11/W11</f>
        <v>2.9083200000000002</v>
      </c>
      <c r="AE11" s="22">
        <f t="shared" ref="AE11:AE74" si="6">AC11</f>
        <v>1.6024843200000003</v>
      </c>
    </row>
    <row r="12" spans="2:31">
      <c r="B12" s="129"/>
      <c r="C12" s="124" t="s">
        <v>31</v>
      </c>
      <c r="D12" s="140" t="s">
        <v>32</v>
      </c>
      <c r="E12" s="141"/>
      <c r="F12" s="68"/>
      <c r="G12" s="116"/>
      <c r="H12" s="116">
        <v>1</v>
      </c>
      <c r="I12" s="116"/>
      <c r="J12" s="116"/>
      <c r="K12" s="116"/>
      <c r="L12" s="149" t="s">
        <v>114</v>
      </c>
      <c r="M12" s="150"/>
      <c r="N12" s="70">
        <v>5.5</v>
      </c>
      <c r="O12" s="86">
        <f t="shared" ref="O12:O46" si="7">N12/1000</f>
        <v>5.4999999999999997E-3</v>
      </c>
      <c r="P12" s="19">
        <v>3.3000000000000002E-2</v>
      </c>
      <c r="Q12" s="20">
        <v>0</v>
      </c>
      <c r="R12" s="20">
        <f t="shared" ref="R12:R41" si="8">P12+0.05</f>
        <v>8.3000000000000004E-2</v>
      </c>
      <c r="S12" s="20">
        <f t="shared" si="0"/>
        <v>0.183</v>
      </c>
      <c r="T12" s="20">
        <f t="shared" si="0"/>
        <v>0.28300000000000003</v>
      </c>
      <c r="U12" s="20">
        <f t="shared" si="0"/>
        <v>0.38300000000000001</v>
      </c>
      <c r="V12" s="18">
        <v>8760</v>
      </c>
      <c r="W12" s="18">
        <f>$I$5</f>
        <v>0.55100000000000005</v>
      </c>
      <c r="X12" s="21">
        <f t="shared" si="1"/>
        <v>0</v>
      </c>
      <c r="Y12" s="21">
        <f t="shared" si="2"/>
        <v>2.2034159400000002</v>
      </c>
      <c r="Z12" s="21">
        <f t="shared" si="3"/>
        <v>0</v>
      </c>
      <c r="AA12" s="21">
        <f t="shared" si="4"/>
        <v>0</v>
      </c>
      <c r="AB12" s="21">
        <f t="shared" si="5"/>
        <v>0</v>
      </c>
      <c r="AC12" s="21">
        <f t="shared" ref="AC12:AC42" si="9">SUM(X12:AB12)</f>
        <v>2.2034159400000002</v>
      </c>
      <c r="AD12" s="22">
        <f t="shared" ref="AD12:AD74" si="10">AC12/W12</f>
        <v>3.9989400000000002</v>
      </c>
      <c r="AE12" s="22">
        <f t="shared" si="6"/>
        <v>2.2034159400000002</v>
      </c>
    </row>
    <row r="13" spans="2:31">
      <c r="B13" s="129"/>
      <c r="C13" s="128" t="s">
        <v>33</v>
      </c>
      <c r="D13" s="140" t="s">
        <v>34</v>
      </c>
      <c r="E13" s="141"/>
      <c r="F13" s="68"/>
      <c r="G13" s="116"/>
      <c r="H13" s="116">
        <v>1</v>
      </c>
      <c r="I13" s="116"/>
      <c r="J13" s="116"/>
      <c r="K13" s="116"/>
      <c r="L13" s="149" t="s">
        <v>114</v>
      </c>
      <c r="M13" s="150"/>
      <c r="N13" s="70">
        <v>4.25</v>
      </c>
      <c r="O13" s="86">
        <f t="shared" si="7"/>
        <v>4.2500000000000003E-3</v>
      </c>
      <c r="P13" s="19">
        <v>3.3000000000000002E-2</v>
      </c>
      <c r="Q13" s="20">
        <v>0</v>
      </c>
      <c r="R13" s="20">
        <f t="shared" si="8"/>
        <v>8.3000000000000004E-2</v>
      </c>
      <c r="S13" s="20">
        <f t="shared" si="0"/>
        <v>0.183</v>
      </c>
      <c r="T13" s="20">
        <f t="shared" si="0"/>
        <v>0.28300000000000003</v>
      </c>
      <c r="U13" s="20">
        <f t="shared" si="0"/>
        <v>0.38300000000000001</v>
      </c>
      <c r="V13" s="18">
        <v>8760</v>
      </c>
      <c r="W13" s="18">
        <f t="shared" ref="W13:W74" si="11">$I$5</f>
        <v>0.55100000000000005</v>
      </c>
      <c r="X13" s="21">
        <f t="shared" si="1"/>
        <v>0</v>
      </c>
      <c r="Y13" s="21">
        <f t="shared" si="2"/>
        <v>1.7026395900000004</v>
      </c>
      <c r="Z13" s="21">
        <f t="shared" si="3"/>
        <v>0</v>
      </c>
      <c r="AA13" s="21">
        <f t="shared" si="4"/>
        <v>0</v>
      </c>
      <c r="AB13" s="21">
        <f t="shared" si="5"/>
        <v>0</v>
      </c>
      <c r="AC13" s="21">
        <f t="shared" si="9"/>
        <v>1.7026395900000004</v>
      </c>
      <c r="AD13" s="22">
        <f t="shared" si="10"/>
        <v>3.0900900000000004</v>
      </c>
      <c r="AE13" s="22">
        <f>AC13</f>
        <v>1.7026395900000004</v>
      </c>
    </row>
    <row r="14" spans="2:31">
      <c r="B14" s="129"/>
      <c r="C14" s="129"/>
      <c r="D14" s="140" t="s">
        <v>35</v>
      </c>
      <c r="E14" s="141"/>
      <c r="F14" s="68"/>
      <c r="G14" s="116"/>
      <c r="H14" s="116">
        <v>1</v>
      </c>
      <c r="I14" s="116"/>
      <c r="J14" s="116"/>
      <c r="K14" s="116"/>
      <c r="L14" s="149" t="s">
        <v>114</v>
      </c>
      <c r="M14" s="150"/>
      <c r="N14" s="70">
        <v>4.43</v>
      </c>
      <c r="O14" s="86">
        <f t="shared" si="7"/>
        <v>4.4299999999999999E-3</v>
      </c>
      <c r="P14" s="19">
        <v>3.3000000000000002E-2</v>
      </c>
      <c r="Q14" s="20">
        <v>0</v>
      </c>
      <c r="R14" s="20">
        <f t="shared" si="8"/>
        <v>8.3000000000000004E-2</v>
      </c>
      <c r="S14" s="20">
        <f t="shared" si="0"/>
        <v>0.183</v>
      </c>
      <c r="T14" s="20">
        <f t="shared" si="0"/>
        <v>0.28300000000000003</v>
      </c>
      <c r="U14" s="20">
        <f t="shared" si="0"/>
        <v>0.38300000000000001</v>
      </c>
      <c r="V14" s="18">
        <v>8760</v>
      </c>
      <c r="W14" s="18">
        <f t="shared" si="11"/>
        <v>0.55100000000000005</v>
      </c>
      <c r="X14" s="21">
        <f t="shared" si="1"/>
        <v>0</v>
      </c>
      <c r="Y14" s="21">
        <f t="shared" si="2"/>
        <v>1.7747513844000002</v>
      </c>
      <c r="Z14" s="21">
        <f t="shared" si="3"/>
        <v>0</v>
      </c>
      <c r="AA14" s="21">
        <f t="shared" si="4"/>
        <v>0</v>
      </c>
      <c r="AB14" s="21">
        <f t="shared" si="5"/>
        <v>0</v>
      </c>
      <c r="AC14" s="21">
        <f t="shared" si="9"/>
        <v>1.7747513844000002</v>
      </c>
      <c r="AD14" s="22">
        <f t="shared" si="10"/>
        <v>3.2209644000000002</v>
      </c>
      <c r="AE14" s="22">
        <f t="shared" si="6"/>
        <v>1.7747513844000002</v>
      </c>
    </row>
    <row r="15" spans="2:31">
      <c r="B15" s="129"/>
      <c r="C15" s="130"/>
      <c r="D15" s="140" t="s">
        <v>36</v>
      </c>
      <c r="E15" s="141"/>
      <c r="F15" s="68"/>
      <c r="G15" s="116"/>
      <c r="H15" s="116">
        <v>1</v>
      </c>
      <c r="I15" s="116"/>
      <c r="J15" s="116"/>
      <c r="K15" s="116"/>
      <c r="L15" s="149" t="s">
        <v>114</v>
      </c>
      <c r="M15" s="150"/>
      <c r="N15" s="70">
        <v>5.98</v>
      </c>
      <c r="O15" s="86">
        <f t="shared" si="7"/>
        <v>5.9800000000000001E-3</v>
      </c>
      <c r="P15" s="19">
        <v>3.3000000000000002E-2</v>
      </c>
      <c r="Q15" s="20">
        <v>0</v>
      </c>
      <c r="R15" s="20">
        <f t="shared" si="8"/>
        <v>8.3000000000000004E-2</v>
      </c>
      <c r="S15" s="20">
        <f t="shared" si="0"/>
        <v>0.183</v>
      </c>
      <c r="T15" s="20">
        <f t="shared" si="0"/>
        <v>0.28300000000000003</v>
      </c>
      <c r="U15" s="20">
        <f t="shared" si="0"/>
        <v>0.38300000000000001</v>
      </c>
      <c r="V15" s="18">
        <v>8760</v>
      </c>
      <c r="W15" s="18">
        <f t="shared" si="11"/>
        <v>0.55100000000000005</v>
      </c>
      <c r="X15" s="21">
        <f t="shared" si="1"/>
        <v>0</v>
      </c>
      <c r="Y15" s="21">
        <f t="shared" si="2"/>
        <v>2.3957140584000003</v>
      </c>
      <c r="Z15" s="21">
        <f t="shared" si="3"/>
        <v>0</v>
      </c>
      <c r="AA15" s="21">
        <f t="shared" si="4"/>
        <v>0</v>
      </c>
      <c r="AB15" s="21">
        <f t="shared" si="5"/>
        <v>0</v>
      </c>
      <c r="AC15" s="21">
        <f t="shared" si="9"/>
        <v>2.3957140584000003</v>
      </c>
      <c r="AD15" s="22">
        <f t="shared" si="10"/>
        <v>4.3479384000000003</v>
      </c>
      <c r="AE15" s="22">
        <f t="shared" si="6"/>
        <v>2.3957140584000003</v>
      </c>
    </row>
    <row r="16" spans="2:31">
      <c r="B16" s="129"/>
      <c r="C16" s="124" t="s">
        <v>37</v>
      </c>
      <c r="D16" s="140" t="s">
        <v>38</v>
      </c>
      <c r="E16" s="141"/>
      <c r="F16" s="68"/>
      <c r="G16" s="116"/>
      <c r="H16" s="116">
        <v>1</v>
      </c>
      <c r="I16" s="116"/>
      <c r="J16" s="116"/>
      <c r="K16" s="116"/>
      <c r="L16" s="149" t="s">
        <v>114</v>
      </c>
      <c r="M16" s="150"/>
      <c r="N16" s="70">
        <v>7.4</v>
      </c>
      <c r="O16" s="86">
        <f t="shared" si="7"/>
        <v>7.4000000000000003E-3</v>
      </c>
      <c r="P16" s="19">
        <v>3.3000000000000002E-2</v>
      </c>
      <c r="Q16" s="20">
        <v>0</v>
      </c>
      <c r="R16" s="20">
        <f t="shared" si="8"/>
        <v>8.3000000000000004E-2</v>
      </c>
      <c r="S16" s="20">
        <f t="shared" si="0"/>
        <v>0.183</v>
      </c>
      <c r="T16" s="20">
        <f t="shared" si="0"/>
        <v>0.28300000000000003</v>
      </c>
      <c r="U16" s="20">
        <f t="shared" si="0"/>
        <v>0.38300000000000001</v>
      </c>
      <c r="V16" s="18">
        <v>8760</v>
      </c>
      <c r="W16" s="18">
        <f t="shared" si="11"/>
        <v>0.55100000000000005</v>
      </c>
      <c r="X16" s="21">
        <f t="shared" si="1"/>
        <v>0</v>
      </c>
      <c r="Y16" s="21">
        <f t="shared" si="2"/>
        <v>2.9645959920000005</v>
      </c>
      <c r="Z16" s="21">
        <f t="shared" si="3"/>
        <v>0</v>
      </c>
      <c r="AA16" s="21">
        <f t="shared" si="4"/>
        <v>0</v>
      </c>
      <c r="AB16" s="21">
        <f t="shared" si="5"/>
        <v>0</v>
      </c>
      <c r="AC16" s="21">
        <f t="shared" si="9"/>
        <v>2.9645959920000005</v>
      </c>
      <c r="AD16" s="22">
        <f t="shared" si="10"/>
        <v>5.3803920000000005</v>
      </c>
      <c r="AE16" s="22">
        <f t="shared" si="6"/>
        <v>2.9645959920000005</v>
      </c>
    </row>
    <row r="17" spans="2:31">
      <c r="B17" s="129"/>
      <c r="C17" s="124" t="s">
        <v>39</v>
      </c>
      <c r="D17" s="140" t="s">
        <v>40</v>
      </c>
      <c r="E17" s="141"/>
      <c r="F17" s="68"/>
      <c r="G17" s="116"/>
      <c r="H17" s="116">
        <v>1</v>
      </c>
      <c r="I17" s="116"/>
      <c r="J17" s="116"/>
      <c r="K17" s="116"/>
      <c r="L17" s="149" t="s">
        <v>114</v>
      </c>
      <c r="M17" s="150"/>
      <c r="N17" s="70">
        <v>7.4</v>
      </c>
      <c r="O17" s="86">
        <f t="shared" si="7"/>
        <v>7.4000000000000003E-3</v>
      </c>
      <c r="P17" s="19">
        <v>3.3000000000000002E-2</v>
      </c>
      <c r="Q17" s="20">
        <v>0</v>
      </c>
      <c r="R17" s="20">
        <f t="shared" si="8"/>
        <v>8.3000000000000004E-2</v>
      </c>
      <c r="S17" s="20">
        <f t="shared" si="0"/>
        <v>0.183</v>
      </c>
      <c r="T17" s="20">
        <f t="shared" si="0"/>
        <v>0.28300000000000003</v>
      </c>
      <c r="U17" s="20">
        <f t="shared" si="0"/>
        <v>0.38300000000000001</v>
      </c>
      <c r="V17" s="18">
        <v>8760</v>
      </c>
      <c r="W17" s="18">
        <f t="shared" si="11"/>
        <v>0.55100000000000005</v>
      </c>
      <c r="X17" s="21">
        <f t="shared" si="1"/>
        <v>0</v>
      </c>
      <c r="Y17" s="21">
        <f t="shared" si="2"/>
        <v>2.9645959920000005</v>
      </c>
      <c r="Z17" s="21">
        <f t="shared" si="3"/>
        <v>0</v>
      </c>
      <c r="AA17" s="21">
        <f t="shared" si="4"/>
        <v>0</v>
      </c>
      <c r="AB17" s="21">
        <f t="shared" si="5"/>
        <v>0</v>
      </c>
      <c r="AC17" s="21">
        <f t="shared" si="9"/>
        <v>2.9645959920000005</v>
      </c>
      <c r="AD17" s="22">
        <f t="shared" si="10"/>
        <v>5.3803920000000005</v>
      </c>
      <c r="AE17" s="22">
        <f>AC17</f>
        <v>2.9645959920000005</v>
      </c>
    </row>
    <row r="18" spans="2:31" ht="14.25" thickBot="1">
      <c r="B18" s="130"/>
      <c r="C18" s="124" t="s">
        <v>41</v>
      </c>
      <c r="D18" s="140" t="s">
        <v>42</v>
      </c>
      <c r="E18" s="141"/>
      <c r="F18" s="68"/>
      <c r="G18" s="116"/>
      <c r="H18" s="116">
        <v>1</v>
      </c>
      <c r="I18" s="116"/>
      <c r="J18" s="116"/>
      <c r="K18" s="116"/>
      <c r="L18" s="149" t="s">
        <v>114</v>
      </c>
      <c r="M18" s="150"/>
      <c r="N18" s="71">
        <v>8.8000000000000007</v>
      </c>
      <c r="O18" s="88">
        <f t="shared" si="7"/>
        <v>8.8000000000000005E-3</v>
      </c>
      <c r="P18" s="23">
        <v>3.3000000000000002E-2</v>
      </c>
      <c r="Q18" s="24">
        <v>0</v>
      </c>
      <c r="R18" s="24">
        <f t="shared" si="8"/>
        <v>8.3000000000000004E-2</v>
      </c>
      <c r="S18" s="24">
        <f t="shared" si="0"/>
        <v>0.183</v>
      </c>
      <c r="T18" s="24">
        <f t="shared" si="0"/>
        <v>0.28300000000000003</v>
      </c>
      <c r="U18" s="24">
        <f t="shared" si="0"/>
        <v>0.38300000000000001</v>
      </c>
      <c r="V18" s="18">
        <v>8760</v>
      </c>
      <c r="W18" s="18">
        <f t="shared" si="11"/>
        <v>0.55100000000000005</v>
      </c>
      <c r="X18" s="21">
        <f t="shared" si="1"/>
        <v>0</v>
      </c>
      <c r="Y18" s="21">
        <f t="shared" si="2"/>
        <v>3.5254655040000005</v>
      </c>
      <c r="Z18" s="21">
        <f t="shared" si="3"/>
        <v>0</v>
      </c>
      <c r="AA18" s="21">
        <f t="shared" si="4"/>
        <v>0</v>
      </c>
      <c r="AB18" s="21">
        <f t="shared" si="5"/>
        <v>0</v>
      </c>
      <c r="AC18" s="21">
        <f t="shared" si="9"/>
        <v>3.5254655040000005</v>
      </c>
      <c r="AD18" s="22">
        <f t="shared" si="10"/>
        <v>6.3983040000000004</v>
      </c>
      <c r="AE18" s="22">
        <f t="shared" si="6"/>
        <v>3.5254655040000005</v>
      </c>
    </row>
    <row r="19" spans="2:31" ht="13.5" customHeight="1">
      <c r="B19" s="128" t="s">
        <v>133</v>
      </c>
      <c r="C19" s="124" t="s">
        <v>29</v>
      </c>
      <c r="D19" s="140" t="s">
        <v>43</v>
      </c>
      <c r="E19" s="141"/>
      <c r="F19" s="68"/>
      <c r="G19" s="116"/>
      <c r="H19" s="116">
        <v>1</v>
      </c>
      <c r="I19" s="116"/>
      <c r="J19" s="116"/>
      <c r="K19" s="116"/>
      <c r="L19" s="149" t="s">
        <v>114</v>
      </c>
      <c r="M19" s="150"/>
      <c r="N19" s="69">
        <v>22.4</v>
      </c>
      <c r="O19" s="86">
        <f t="shared" si="7"/>
        <v>2.24E-2</v>
      </c>
      <c r="P19" s="19">
        <v>7.4999999999999997E-2</v>
      </c>
      <c r="Q19" s="20">
        <v>0</v>
      </c>
      <c r="R19" s="20">
        <f t="shared" si="8"/>
        <v>0.125</v>
      </c>
      <c r="S19" s="20">
        <f t="shared" si="0"/>
        <v>0.22500000000000001</v>
      </c>
      <c r="T19" s="20">
        <f t="shared" si="0"/>
        <v>0.32500000000000001</v>
      </c>
      <c r="U19" s="20">
        <f t="shared" si="0"/>
        <v>0.42500000000000004</v>
      </c>
      <c r="V19" s="18">
        <v>8760</v>
      </c>
      <c r="W19" s="18">
        <f t="shared" si="11"/>
        <v>0.55100000000000005</v>
      </c>
      <c r="X19" s="21">
        <f t="shared" si="1"/>
        <v>0</v>
      </c>
      <c r="Y19" s="21">
        <f t="shared" si="2"/>
        <v>13.514928000000001</v>
      </c>
      <c r="Z19" s="21">
        <f t="shared" si="3"/>
        <v>0</v>
      </c>
      <c r="AA19" s="21">
        <f t="shared" si="4"/>
        <v>0</v>
      </c>
      <c r="AB19" s="21">
        <f t="shared" si="5"/>
        <v>0</v>
      </c>
      <c r="AC19" s="21">
        <f t="shared" si="9"/>
        <v>13.514928000000001</v>
      </c>
      <c r="AD19" s="22">
        <f t="shared" si="10"/>
        <v>24.527999999999999</v>
      </c>
      <c r="AE19" s="22">
        <f t="shared" si="6"/>
        <v>13.514928000000001</v>
      </c>
    </row>
    <row r="20" spans="2:31">
      <c r="B20" s="129"/>
      <c r="C20" s="124" t="s">
        <v>31</v>
      </c>
      <c r="D20" s="140" t="s">
        <v>44</v>
      </c>
      <c r="E20" s="141"/>
      <c r="F20" s="68"/>
      <c r="G20" s="116"/>
      <c r="H20" s="116">
        <v>1</v>
      </c>
      <c r="I20" s="116"/>
      <c r="J20" s="116"/>
      <c r="K20" s="116"/>
      <c r="L20" s="149" t="s">
        <v>114</v>
      </c>
      <c r="M20" s="150"/>
      <c r="N20" s="70">
        <v>13.4</v>
      </c>
      <c r="O20" s="87">
        <f t="shared" si="7"/>
        <v>1.34E-2</v>
      </c>
      <c r="P20" s="25">
        <v>7.4999999999999997E-2</v>
      </c>
      <c r="Q20" s="26">
        <v>0</v>
      </c>
      <c r="R20" s="20">
        <f t="shared" si="8"/>
        <v>0.125</v>
      </c>
      <c r="S20" s="20">
        <f t="shared" si="0"/>
        <v>0.22500000000000001</v>
      </c>
      <c r="T20" s="20">
        <f t="shared" si="0"/>
        <v>0.32500000000000001</v>
      </c>
      <c r="U20" s="20">
        <f t="shared" si="0"/>
        <v>0.42500000000000004</v>
      </c>
      <c r="V20" s="18">
        <v>8760</v>
      </c>
      <c r="W20" s="18">
        <f t="shared" si="11"/>
        <v>0.55100000000000005</v>
      </c>
      <c r="X20" s="21">
        <f t="shared" si="1"/>
        <v>0</v>
      </c>
      <c r="Y20" s="21">
        <f t="shared" si="2"/>
        <v>8.0848230000000001</v>
      </c>
      <c r="Z20" s="21">
        <f t="shared" si="3"/>
        <v>0</v>
      </c>
      <c r="AA20" s="21">
        <f t="shared" si="4"/>
        <v>0</v>
      </c>
      <c r="AB20" s="21">
        <f t="shared" si="5"/>
        <v>0</v>
      </c>
      <c r="AC20" s="21">
        <f t="shared" si="9"/>
        <v>8.0848230000000001</v>
      </c>
      <c r="AD20" s="22">
        <f t="shared" si="10"/>
        <v>14.672999999999998</v>
      </c>
      <c r="AE20" s="22">
        <f t="shared" si="6"/>
        <v>8.0848230000000001</v>
      </c>
    </row>
    <row r="21" spans="2:31">
      <c r="B21" s="129"/>
      <c r="C21" s="125" t="s">
        <v>33</v>
      </c>
      <c r="D21" s="140" t="s">
        <v>45</v>
      </c>
      <c r="E21" s="141"/>
      <c r="F21" s="68"/>
      <c r="G21" s="116"/>
      <c r="H21" s="116">
        <v>1</v>
      </c>
      <c r="I21" s="116"/>
      <c r="J21" s="116"/>
      <c r="K21" s="116"/>
      <c r="L21" s="149" t="s">
        <v>114</v>
      </c>
      <c r="M21" s="150"/>
      <c r="N21" s="70">
        <v>10.199999999999999</v>
      </c>
      <c r="O21" s="87">
        <f t="shared" si="7"/>
        <v>1.0199999999999999E-2</v>
      </c>
      <c r="P21" s="25">
        <v>7.4999999999999997E-2</v>
      </c>
      <c r="Q21" s="26">
        <v>0</v>
      </c>
      <c r="R21" s="20">
        <f t="shared" si="8"/>
        <v>0.125</v>
      </c>
      <c r="S21" s="20">
        <f t="shared" si="0"/>
        <v>0.22500000000000001</v>
      </c>
      <c r="T21" s="20">
        <f t="shared" si="0"/>
        <v>0.32500000000000001</v>
      </c>
      <c r="U21" s="20">
        <f t="shared" si="0"/>
        <v>0.42500000000000004</v>
      </c>
      <c r="V21" s="18">
        <v>8760</v>
      </c>
      <c r="W21" s="18">
        <f t="shared" si="11"/>
        <v>0.55100000000000005</v>
      </c>
      <c r="X21" s="21">
        <f t="shared" si="1"/>
        <v>0</v>
      </c>
      <c r="Y21" s="21">
        <f t="shared" si="2"/>
        <v>6.1541189999999997</v>
      </c>
      <c r="Z21" s="21">
        <f t="shared" si="3"/>
        <v>0</v>
      </c>
      <c r="AA21" s="21">
        <f t="shared" si="4"/>
        <v>0</v>
      </c>
      <c r="AB21" s="21">
        <f t="shared" si="5"/>
        <v>0</v>
      </c>
      <c r="AC21" s="21">
        <f t="shared" si="9"/>
        <v>6.1541189999999997</v>
      </c>
      <c r="AD21" s="22">
        <f t="shared" si="10"/>
        <v>11.168999999999999</v>
      </c>
      <c r="AE21" s="22">
        <f t="shared" si="6"/>
        <v>6.1541189999999997</v>
      </c>
    </row>
    <row r="22" spans="2:31" ht="14.25" thickBot="1">
      <c r="B22" s="130"/>
      <c r="C22" s="125" t="s">
        <v>37</v>
      </c>
      <c r="D22" s="140" t="s">
        <v>46</v>
      </c>
      <c r="E22" s="141"/>
      <c r="F22" s="68"/>
      <c r="G22" s="116"/>
      <c r="H22" s="116">
        <v>1</v>
      </c>
      <c r="I22" s="116"/>
      <c r="J22" s="116"/>
      <c r="K22" s="116"/>
      <c r="L22" s="149" t="s">
        <v>114</v>
      </c>
      <c r="M22" s="150"/>
      <c r="N22" s="71">
        <v>22.4</v>
      </c>
      <c r="O22" s="88">
        <f t="shared" si="7"/>
        <v>2.24E-2</v>
      </c>
      <c r="P22" s="23">
        <v>7.4999999999999997E-2</v>
      </c>
      <c r="Q22" s="24">
        <v>0</v>
      </c>
      <c r="R22" s="24">
        <f t="shared" si="8"/>
        <v>0.125</v>
      </c>
      <c r="S22" s="24">
        <f t="shared" si="0"/>
        <v>0.22500000000000001</v>
      </c>
      <c r="T22" s="24">
        <f t="shared" si="0"/>
        <v>0.32500000000000001</v>
      </c>
      <c r="U22" s="24">
        <f t="shared" si="0"/>
        <v>0.42500000000000004</v>
      </c>
      <c r="V22" s="18">
        <v>8760</v>
      </c>
      <c r="W22" s="18">
        <f t="shared" si="11"/>
        <v>0.55100000000000005</v>
      </c>
      <c r="X22" s="21">
        <f t="shared" si="1"/>
        <v>0</v>
      </c>
      <c r="Y22" s="21">
        <f t="shared" si="2"/>
        <v>13.514928000000001</v>
      </c>
      <c r="Z22" s="21">
        <f t="shared" si="3"/>
        <v>0</v>
      </c>
      <c r="AA22" s="21">
        <f t="shared" si="4"/>
        <v>0</v>
      </c>
      <c r="AB22" s="21">
        <f t="shared" si="5"/>
        <v>0</v>
      </c>
      <c r="AC22" s="21">
        <f t="shared" si="9"/>
        <v>13.514928000000001</v>
      </c>
      <c r="AD22" s="22">
        <f t="shared" si="10"/>
        <v>24.527999999999999</v>
      </c>
      <c r="AE22" s="22">
        <f t="shared" si="6"/>
        <v>13.514928000000001</v>
      </c>
    </row>
    <row r="23" spans="2:31" ht="13.5" customHeight="1">
      <c r="B23" s="128" t="s">
        <v>47</v>
      </c>
      <c r="C23" s="128" t="s">
        <v>48</v>
      </c>
      <c r="D23" s="143" t="s">
        <v>125</v>
      </c>
      <c r="E23" s="144"/>
      <c r="F23" s="117"/>
      <c r="G23" s="117"/>
      <c r="H23" s="117">
        <v>1</v>
      </c>
      <c r="I23" s="117"/>
      <c r="J23" s="117"/>
      <c r="K23" s="117"/>
      <c r="L23" s="151" t="s">
        <v>114</v>
      </c>
      <c r="M23" s="152"/>
      <c r="N23" s="102">
        <v>2424.2399999999998</v>
      </c>
      <c r="O23" s="103">
        <f t="shared" si="7"/>
        <v>2.4242399999999997</v>
      </c>
      <c r="P23" s="104">
        <v>0.13100000000000001</v>
      </c>
      <c r="Q23" s="105">
        <v>0</v>
      </c>
      <c r="R23" s="105">
        <f t="shared" si="8"/>
        <v>0.18099999999999999</v>
      </c>
      <c r="S23" s="105">
        <f t="shared" si="0"/>
        <v>0.28100000000000003</v>
      </c>
      <c r="T23" s="105">
        <f t="shared" si="0"/>
        <v>0.38100000000000001</v>
      </c>
      <c r="U23" s="105">
        <f t="shared" si="0"/>
        <v>0.48099999999999998</v>
      </c>
      <c r="V23" s="106">
        <v>8760</v>
      </c>
      <c r="W23" s="106">
        <f t="shared" si="11"/>
        <v>0.55100000000000005</v>
      </c>
      <c r="X23" s="107">
        <f t="shared" si="1"/>
        <v>0</v>
      </c>
      <c r="Y23" s="107">
        <f t="shared" si="2"/>
        <v>2117.9216638943999</v>
      </c>
      <c r="Z23" s="107">
        <f t="shared" si="3"/>
        <v>0</v>
      </c>
      <c r="AA23" s="107">
        <f t="shared" si="4"/>
        <v>0</v>
      </c>
      <c r="AB23" s="107">
        <f t="shared" si="5"/>
        <v>0</v>
      </c>
      <c r="AC23" s="107">
        <f t="shared" si="9"/>
        <v>2117.9216638943999</v>
      </c>
      <c r="AD23" s="108">
        <f t="shared" si="10"/>
        <v>3843.7779743999995</v>
      </c>
      <c r="AE23" s="108">
        <f>AC23</f>
        <v>2117.9216638943999</v>
      </c>
    </row>
    <row r="24" spans="2:31" ht="13.5" customHeight="1">
      <c r="B24" s="129"/>
      <c r="C24" s="129"/>
      <c r="D24" s="140" t="s">
        <v>105</v>
      </c>
      <c r="E24" s="141"/>
      <c r="F24" s="116"/>
      <c r="G24" s="116"/>
      <c r="H24" s="116">
        <v>1</v>
      </c>
      <c r="I24" s="116"/>
      <c r="J24" s="116"/>
      <c r="K24" s="116"/>
      <c r="L24" s="149" t="s">
        <v>114</v>
      </c>
      <c r="M24" s="150"/>
      <c r="N24" s="72">
        <v>2424.2399999999998</v>
      </c>
      <c r="O24" s="89">
        <f t="shared" ref="O24" si="12">N24/1000</f>
        <v>2.4242399999999997</v>
      </c>
      <c r="P24" s="63">
        <v>0</v>
      </c>
      <c r="Q24" s="20">
        <v>0</v>
      </c>
      <c r="R24" s="20">
        <f t="shared" ref="R24" si="13">P24+0.05</f>
        <v>0.05</v>
      </c>
      <c r="S24" s="20">
        <f t="shared" ref="S24" si="14">R24+0.1</f>
        <v>0.15000000000000002</v>
      </c>
      <c r="T24" s="20">
        <f t="shared" ref="T24" si="15">S24+0.1</f>
        <v>0.25</v>
      </c>
      <c r="U24" s="20">
        <f t="shared" ref="U24" si="16">T24+0.1</f>
        <v>0.35</v>
      </c>
      <c r="V24" s="18">
        <v>8760</v>
      </c>
      <c r="W24" s="18">
        <f t="shared" si="11"/>
        <v>0.55100000000000005</v>
      </c>
      <c r="X24" s="21">
        <f t="shared" ref="X24" si="17">O24*G24*Q24*V24*W24</f>
        <v>0</v>
      </c>
      <c r="Y24" s="21">
        <f t="shared" ref="Y24" si="18">O24*H24*R24*V24*W24</f>
        <v>585.06123312</v>
      </c>
      <c r="Z24" s="21">
        <f t="shared" ref="Z24" si="19">O24*I24*S24*V24*W24</f>
        <v>0</v>
      </c>
      <c r="AA24" s="21">
        <f t="shared" ref="AA24" si="20">O24*J24*T24*V24*W24</f>
        <v>0</v>
      </c>
      <c r="AB24" s="21">
        <f t="shared" ref="AB24" si="21">O24*K24*U24*V24*W24</f>
        <v>0</v>
      </c>
      <c r="AC24" s="21">
        <f t="shared" ref="AC24" si="22">SUM(X24:AB24)</f>
        <v>585.06123312</v>
      </c>
      <c r="AD24" s="22">
        <f t="shared" ref="AD24" si="23">AC24/W24</f>
        <v>1061.8171199999999</v>
      </c>
      <c r="AE24" s="22">
        <f>AC24</f>
        <v>585.06123312</v>
      </c>
    </row>
    <row r="25" spans="2:31" ht="13.5" customHeight="1">
      <c r="B25" s="129"/>
      <c r="C25" s="129"/>
      <c r="D25" s="140" t="s">
        <v>107</v>
      </c>
      <c r="E25" s="141"/>
      <c r="F25" s="116"/>
      <c r="G25" s="116"/>
      <c r="H25" s="116">
        <v>1</v>
      </c>
      <c r="I25" s="116"/>
      <c r="J25" s="116"/>
      <c r="K25" s="116"/>
      <c r="L25" s="149" t="s">
        <v>114</v>
      </c>
      <c r="M25" s="150"/>
      <c r="N25" s="73">
        <v>8000</v>
      </c>
      <c r="O25" s="90">
        <f t="shared" si="7"/>
        <v>8</v>
      </c>
      <c r="P25" s="64">
        <v>0</v>
      </c>
      <c r="Q25" s="26">
        <v>0</v>
      </c>
      <c r="R25" s="26">
        <f t="shared" ref="R25:R26" si="24">P25+0.05</f>
        <v>0.05</v>
      </c>
      <c r="S25" s="26">
        <f t="shared" ref="S25:S26" si="25">R25+0.1</f>
        <v>0.15000000000000002</v>
      </c>
      <c r="T25" s="26">
        <f t="shared" ref="T25:T26" si="26">S25+0.1</f>
        <v>0.25</v>
      </c>
      <c r="U25" s="26">
        <f t="shared" ref="U25:U26" si="27">T25+0.1</f>
        <v>0.35</v>
      </c>
      <c r="V25" s="18">
        <v>8760</v>
      </c>
      <c r="W25" s="18">
        <f t="shared" si="11"/>
        <v>0.55100000000000005</v>
      </c>
      <c r="X25" s="21">
        <f t="shared" si="1"/>
        <v>0</v>
      </c>
      <c r="Y25" s="21">
        <f t="shared" si="2"/>
        <v>1930.7040000000002</v>
      </c>
      <c r="Z25" s="21">
        <f t="shared" si="3"/>
        <v>0</v>
      </c>
      <c r="AA25" s="21">
        <f t="shared" si="4"/>
        <v>0</v>
      </c>
      <c r="AB25" s="21">
        <f t="shared" si="5"/>
        <v>0</v>
      </c>
      <c r="AC25" s="21">
        <f t="shared" ref="AC25:AC26" si="28">SUM(X25:AB25)</f>
        <v>1930.7040000000002</v>
      </c>
      <c r="AD25" s="22">
        <f t="shared" si="10"/>
        <v>3504</v>
      </c>
      <c r="AE25" s="22">
        <f>AC25</f>
        <v>1930.7040000000002</v>
      </c>
    </row>
    <row r="26" spans="2:31" ht="13.5" customHeight="1">
      <c r="B26" s="129"/>
      <c r="C26" s="129"/>
      <c r="D26" s="140" t="s">
        <v>106</v>
      </c>
      <c r="E26" s="141"/>
      <c r="F26" s="116"/>
      <c r="G26" s="116"/>
      <c r="H26" s="116">
        <v>1</v>
      </c>
      <c r="I26" s="116"/>
      <c r="J26" s="116"/>
      <c r="K26" s="116"/>
      <c r="L26" s="149" t="s">
        <v>114</v>
      </c>
      <c r="M26" s="150"/>
      <c r="N26" s="74">
        <v>9302.32</v>
      </c>
      <c r="O26" s="91">
        <f t="shared" si="7"/>
        <v>9.3023199999999999</v>
      </c>
      <c r="P26" s="65">
        <v>0</v>
      </c>
      <c r="Q26" s="49">
        <v>0</v>
      </c>
      <c r="R26" s="49">
        <f t="shared" si="24"/>
        <v>0.05</v>
      </c>
      <c r="S26" s="49">
        <f t="shared" si="25"/>
        <v>0.15000000000000002</v>
      </c>
      <c r="T26" s="26">
        <f t="shared" si="26"/>
        <v>0.25</v>
      </c>
      <c r="U26" s="26">
        <f t="shared" si="27"/>
        <v>0.35</v>
      </c>
      <c r="V26" s="18">
        <v>8760</v>
      </c>
      <c r="W26" s="18">
        <f t="shared" si="11"/>
        <v>0.55100000000000005</v>
      </c>
      <c r="X26" s="21">
        <f t="shared" si="1"/>
        <v>0</v>
      </c>
      <c r="Y26" s="21">
        <f t="shared" si="2"/>
        <v>2245.0033041600004</v>
      </c>
      <c r="Z26" s="21">
        <f t="shared" si="3"/>
        <v>0</v>
      </c>
      <c r="AA26" s="21">
        <f t="shared" si="4"/>
        <v>0</v>
      </c>
      <c r="AB26" s="21">
        <f t="shared" si="5"/>
        <v>0</v>
      </c>
      <c r="AC26" s="21">
        <f t="shared" si="28"/>
        <v>2245.0033041600004</v>
      </c>
      <c r="AD26" s="22">
        <f t="shared" si="10"/>
        <v>4074.4161600000002</v>
      </c>
      <c r="AE26" s="22">
        <f t="shared" si="6"/>
        <v>2245.0033041600004</v>
      </c>
    </row>
    <row r="27" spans="2:31" ht="13.5" customHeight="1" thickBot="1">
      <c r="B27" s="129"/>
      <c r="C27" s="129"/>
      <c r="D27" s="143" t="s">
        <v>124</v>
      </c>
      <c r="E27" s="144"/>
      <c r="F27" s="117"/>
      <c r="G27" s="117"/>
      <c r="H27" s="117">
        <v>1</v>
      </c>
      <c r="I27" s="117"/>
      <c r="J27" s="117"/>
      <c r="K27" s="117"/>
      <c r="L27" s="151" t="s">
        <v>114</v>
      </c>
      <c r="M27" s="152"/>
      <c r="N27" s="109">
        <v>70.17</v>
      </c>
      <c r="O27" s="110">
        <f t="shared" si="7"/>
        <v>7.0169999999999996E-2</v>
      </c>
      <c r="P27" s="111">
        <v>0.28799999999999998</v>
      </c>
      <c r="Q27" s="112">
        <v>0</v>
      </c>
      <c r="R27" s="112">
        <f t="shared" si="8"/>
        <v>0.33799999999999997</v>
      </c>
      <c r="S27" s="112">
        <f t="shared" si="0"/>
        <v>0.43799999999999994</v>
      </c>
      <c r="T27" s="112">
        <f t="shared" si="0"/>
        <v>0.53799999999999992</v>
      </c>
      <c r="U27" s="112">
        <f t="shared" si="0"/>
        <v>0.6379999999999999</v>
      </c>
      <c r="V27" s="106">
        <v>8760</v>
      </c>
      <c r="W27" s="106">
        <f t="shared" si="11"/>
        <v>0.55100000000000005</v>
      </c>
      <c r="X27" s="107">
        <f t="shared" si="1"/>
        <v>0</v>
      </c>
      <c r="Y27" s="107">
        <f t="shared" si="2"/>
        <v>114.47848722959999</v>
      </c>
      <c r="Z27" s="107">
        <f t="shared" si="3"/>
        <v>0</v>
      </c>
      <c r="AA27" s="107">
        <f t="shared" si="4"/>
        <v>0</v>
      </c>
      <c r="AB27" s="107">
        <f t="shared" si="5"/>
        <v>0</v>
      </c>
      <c r="AC27" s="107">
        <f t="shared" si="9"/>
        <v>114.47848722959999</v>
      </c>
      <c r="AD27" s="108">
        <f t="shared" si="10"/>
        <v>207.76494959999997</v>
      </c>
      <c r="AE27" s="108">
        <f t="shared" si="6"/>
        <v>114.47848722959999</v>
      </c>
    </row>
    <row r="28" spans="2:31" ht="13.5" customHeight="1" thickBot="1">
      <c r="B28" s="129"/>
      <c r="C28" s="130"/>
      <c r="D28" s="140" t="s">
        <v>118</v>
      </c>
      <c r="E28" s="141"/>
      <c r="F28" s="116"/>
      <c r="G28" s="116"/>
      <c r="H28" s="116">
        <v>1</v>
      </c>
      <c r="I28" s="116"/>
      <c r="J28" s="116"/>
      <c r="K28" s="116"/>
      <c r="L28" s="149" t="s">
        <v>114</v>
      </c>
      <c r="M28" s="150"/>
      <c r="N28" s="75">
        <v>70.17</v>
      </c>
      <c r="O28" s="92">
        <f t="shared" ref="O28" si="29">N28/1000</f>
        <v>7.0169999999999996E-2</v>
      </c>
      <c r="P28" s="66">
        <v>0</v>
      </c>
      <c r="Q28" s="24">
        <v>0</v>
      </c>
      <c r="R28" s="24">
        <f t="shared" ref="R28" si="30">P28+0.05</f>
        <v>0.05</v>
      </c>
      <c r="S28" s="24">
        <f t="shared" ref="S28" si="31">R28+0.1</f>
        <v>0.15000000000000002</v>
      </c>
      <c r="T28" s="24">
        <f t="shared" ref="T28" si="32">S28+0.1</f>
        <v>0.25</v>
      </c>
      <c r="U28" s="24">
        <f t="shared" ref="U28" si="33">T28+0.1</f>
        <v>0.35</v>
      </c>
      <c r="V28" s="18">
        <v>8760</v>
      </c>
      <c r="W28" s="18">
        <f t="shared" si="11"/>
        <v>0.55100000000000005</v>
      </c>
      <c r="X28" s="21">
        <f t="shared" ref="X28" si="34">O28*G28*Q28*V28*W28</f>
        <v>0</v>
      </c>
      <c r="Y28" s="21">
        <f t="shared" ref="Y28" si="35">O28*H28*R28*V28*W28</f>
        <v>16.934687459999999</v>
      </c>
      <c r="Z28" s="21">
        <f t="shared" ref="Z28" si="36">O28*I28*S28*V28*W28</f>
        <v>0</v>
      </c>
      <c r="AA28" s="21">
        <f t="shared" ref="AA28" si="37">O28*J28*T28*V28*W28</f>
        <v>0</v>
      </c>
      <c r="AB28" s="21">
        <f t="shared" ref="AB28" si="38">O28*K28*U28*V28*W28</f>
        <v>0</v>
      </c>
      <c r="AC28" s="21">
        <f t="shared" ref="AC28" si="39">SUM(X28:AB28)</f>
        <v>16.934687459999999</v>
      </c>
      <c r="AD28" s="22">
        <f t="shared" ref="AD28" si="40">AC28/W28</f>
        <v>30.734459999999995</v>
      </c>
      <c r="AE28" s="22">
        <f t="shared" ref="AE28" si="41">AC28</f>
        <v>16.934687459999999</v>
      </c>
    </row>
    <row r="29" spans="2:31" ht="13.5" customHeight="1">
      <c r="B29" s="129"/>
      <c r="C29" s="128" t="s">
        <v>49</v>
      </c>
      <c r="D29" s="140" t="s">
        <v>108</v>
      </c>
      <c r="E29" s="141"/>
      <c r="F29" s="116"/>
      <c r="G29" s="116"/>
      <c r="H29" s="116">
        <v>1</v>
      </c>
      <c r="I29" s="116"/>
      <c r="J29" s="116"/>
      <c r="K29" s="116"/>
      <c r="L29" s="149" t="s">
        <v>114</v>
      </c>
      <c r="M29" s="150"/>
      <c r="N29" s="76">
        <v>747.3</v>
      </c>
      <c r="O29" s="93">
        <f t="shared" si="7"/>
        <v>0.74729999999999996</v>
      </c>
      <c r="P29" s="27">
        <v>0.15</v>
      </c>
      <c r="Q29" s="28">
        <v>0</v>
      </c>
      <c r="R29" s="28">
        <v>0.2</v>
      </c>
      <c r="S29" s="28">
        <v>0.30000000000000004</v>
      </c>
      <c r="T29" s="28">
        <v>0.4</v>
      </c>
      <c r="U29" s="28">
        <v>0.5</v>
      </c>
      <c r="V29" s="18">
        <v>8760</v>
      </c>
      <c r="W29" s="18">
        <f t="shared" si="11"/>
        <v>0.55100000000000005</v>
      </c>
      <c r="X29" s="21">
        <f t="shared" si="1"/>
        <v>0</v>
      </c>
      <c r="Y29" s="21">
        <f t="shared" si="2"/>
        <v>721.40754960000015</v>
      </c>
      <c r="Z29" s="21">
        <f t="shared" si="3"/>
        <v>0</v>
      </c>
      <c r="AA29" s="21">
        <f t="shared" si="4"/>
        <v>0</v>
      </c>
      <c r="AB29" s="21">
        <f t="shared" si="5"/>
        <v>0</v>
      </c>
      <c r="AC29" s="21">
        <f t="shared" ref="AC29" si="42">SUM(X29:AB29)</f>
        <v>721.40754960000015</v>
      </c>
      <c r="AD29" s="22">
        <f t="shared" si="10"/>
        <v>1309.2696000000001</v>
      </c>
      <c r="AE29" s="22">
        <f t="shared" si="6"/>
        <v>721.40754960000015</v>
      </c>
    </row>
    <row r="30" spans="2:31" ht="14.25" thickBot="1">
      <c r="B30" s="129"/>
      <c r="C30" s="129"/>
      <c r="D30" s="140" t="s">
        <v>128</v>
      </c>
      <c r="E30" s="141"/>
      <c r="F30" s="116"/>
      <c r="G30" s="116"/>
      <c r="H30" s="116">
        <v>1</v>
      </c>
      <c r="I30" s="116"/>
      <c r="J30" s="116"/>
      <c r="K30" s="116"/>
      <c r="L30" s="149" t="s">
        <v>114</v>
      </c>
      <c r="M30" s="150"/>
      <c r="N30" s="77">
        <v>46808.51</v>
      </c>
      <c r="O30" s="94">
        <f t="shared" si="7"/>
        <v>46.808510000000005</v>
      </c>
      <c r="P30" s="53">
        <v>0.1</v>
      </c>
      <c r="Q30" s="50">
        <v>0</v>
      </c>
      <c r="R30" s="50">
        <f t="shared" si="8"/>
        <v>0.15000000000000002</v>
      </c>
      <c r="S30" s="50">
        <f t="shared" si="0"/>
        <v>0.25</v>
      </c>
      <c r="T30" s="50">
        <f t="shared" si="0"/>
        <v>0.35</v>
      </c>
      <c r="U30" s="50">
        <f t="shared" si="0"/>
        <v>0.44999999999999996</v>
      </c>
      <c r="V30" s="18">
        <v>8760</v>
      </c>
      <c r="W30" s="18">
        <f t="shared" si="11"/>
        <v>0.55100000000000005</v>
      </c>
      <c r="X30" s="21">
        <f t="shared" si="1"/>
        <v>0</v>
      </c>
      <c r="Y30" s="21">
        <f t="shared" si="2"/>
        <v>33890.016559140015</v>
      </c>
      <c r="Z30" s="21">
        <f t="shared" si="3"/>
        <v>0</v>
      </c>
      <c r="AA30" s="21">
        <f t="shared" si="4"/>
        <v>0</v>
      </c>
      <c r="AB30" s="21">
        <f t="shared" si="5"/>
        <v>0</v>
      </c>
      <c r="AC30" s="21">
        <f t="shared" si="9"/>
        <v>33890.016559140015</v>
      </c>
      <c r="AD30" s="22">
        <f t="shared" si="10"/>
        <v>61506.382140000023</v>
      </c>
      <c r="AE30" s="22">
        <f t="shared" si="6"/>
        <v>33890.016559140015</v>
      </c>
    </row>
    <row r="31" spans="2:31" ht="14.25" thickBot="1">
      <c r="B31" s="130"/>
      <c r="C31" s="130"/>
      <c r="D31" s="140" t="s">
        <v>127</v>
      </c>
      <c r="E31" s="141"/>
      <c r="F31" s="116"/>
      <c r="G31" s="116"/>
      <c r="H31" s="116">
        <v>1</v>
      </c>
      <c r="I31" s="116"/>
      <c r="J31" s="116"/>
      <c r="K31" s="116"/>
      <c r="L31" s="149" t="s">
        <v>114</v>
      </c>
      <c r="M31" s="150"/>
      <c r="N31" s="77">
        <v>42553.19</v>
      </c>
      <c r="O31" s="94">
        <f t="shared" ref="O31" si="43">N31/1000</f>
        <v>42.553190000000001</v>
      </c>
      <c r="P31" s="53">
        <v>0.1</v>
      </c>
      <c r="Q31" s="50">
        <v>0</v>
      </c>
      <c r="R31" s="50">
        <f t="shared" ref="R31" si="44">P31+0.05</f>
        <v>0.15000000000000002</v>
      </c>
      <c r="S31" s="50">
        <f t="shared" ref="S31" si="45">R31+0.1</f>
        <v>0.25</v>
      </c>
      <c r="T31" s="50">
        <f t="shared" ref="T31" si="46">S31+0.1</f>
        <v>0.35</v>
      </c>
      <c r="U31" s="50">
        <f t="shared" ref="U31" si="47">T31+0.1</f>
        <v>0.44999999999999996</v>
      </c>
      <c r="V31" s="18">
        <v>8760</v>
      </c>
      <c r="W31" s="18">
        <f t="shared" si="11"/>
        <v>0.55100000000000005</v>
      </c>
      <c r="X31" s="21">
        <f t="shared" ref="X31" si="48">O31*G31*Q31*V31*W31</f>
        <v>0</v>
      </c>
      <c r="Y31" s="21">
        <f t="shared" ref="Y31" si="49">O31*H31*R31*V31*W31</f>
        <v>30809.105304660006</v>
      </c>
      <c r="Z31" s="21">
        <f t="shared" ref="Z31" si="50">O31*I31*S31*V31*W31</f>
        <v>0</v>
      </c>
      <c r="AA31" s="21">
        <f t="shared" ref="AA31" si="51">O31*J31*T31*V31*W31</f>
        <v>0</v>
      </c>
      <c r="AB31" s="21">
        <f t="shared" ref="AB31" si="52">O31*K31*U31*V31*W31</f>
        <v>0</v>
      </c>
      <c r="AC31" s="21">
        <f t="shared" ref="AC31" si="53">SUM(X31:AB31)</f>
        <v>30809.105304660006</v>
      </c>
      <c r="AD31" s="22">
        <f t="shared" ref="AD31" si="54">AC31/W31</f>
        <v>55914.891660000008</v>
      </c>
      <c r="AE31" s="22">
        <f t="shared" ref="AE31" si="55">AC31</f>
        <v>30809.105304660006</v>
      </c>
    </row>
    <row r="32" spans="2:31">
      <c r="B32" s="128" t="s">
        <v>115</v>
      </c>
      <c r="C32" s="128" t="s">
        <v>116</v>
      </c>
      <c r="D32" s="143" t="s">
        <v>123</v>
      </c>
      <c r="E32" s="144"/>
      <c r="F32" s="117"/>
      <c r="G32" s="117"/>
      <c r="H32" s="117">
        <v>1</v>
      </c>
      <c r="I32" s="117"/>
      <c r="J32" s="117"/>
      <c r="K32" s="117"/>
      <c r="L32" s="151" t="s">
        <v>114</v>
      </c>
      <c r="M32" s="152"/>
      <c r="N32" s="102">
        <v>204.8</v>
      </c>
      <c r="O32" s="113">
        <f t="shared" si="7"/>
        <v>0.20480000000000001</v>
      </c>
      <c r="P32" s="104">
        <v>0.19</v>
      </c>
      <c r="Q32" s="105">
        <v>0</v>
      </c>
      <c r="R32" s="105">
        <f t="shared" si="8"/>
        <v>0.24</v>
      </c>
      <c r="S32" s="105">
        <f t="shared" si="0"/>
        <v>0.33999999999999997</v>
      </c>
      <c r="T32" s="105">
        <f t="shared" si="0"/>
        <v>0.43999999999999995</v>
      </c>
      <c r="U32" s="105">
        <f t="shared" si="0"/>
        <v>0.53999999999999992</v>
      </c>
      <c r="V32" s="106">
        <v>8760</v>
      </c>
      <c r="W32" s="106">
        <f t="shared" si="11"/>
        <v>0.55100000000000005</v>
      </c>
      <c r="X32" s="107">
        <f t="shared" si="1"/>
        <v>0</v>
      </c>
      <c r="Y32" s="107">
        <f t="shared" si="2"/>
        <v>237.24490752000003</v>
      </c>
      <c r="Z32" s="107">
        <f t="shared" si="3"/>
        <v>0</v>
      </c>
      <c r="AA32" s="107">
        <f t="shared" si="4"/>
        <v>0</v>
      </c>
      <c r="AB32" s="107">
        <f t="shared" si="5"/>
        <v>0</v>
      </c>
      <c r="AC32" s="107">
        <f t="shared" si="9"/>
        <v>237.24490752000003</v>
      </c>
      <c r="AD32" s="108">
        <f t="shared" si="10"/>
        <v>430.57152000000002</v>
      </c>
      <c r="AE32" s="108">
        <f t="shared" si="6"/>
        <v>237.24490752000003</v>
      </c>
    </row>
    <row r="33" spans="2:31">
      <c r="B33" s="129"/>
      <c r="C33" s="129"/>
      <c r="D33" s="140" t="s">
        <v>50</v>
      </c>
      <c r="E33" s="141"/>
      <c r="F33" s="116"/>
      <c r="G33" s="116"/>
      <c r="H33" s="116">
        <v>1</v>
      </c>
      <c r="I33" s="116"/>
      <c r="J33" s="116"/>
      <c r="K33" s="116"/>
      <c r="L33" s="149" t="s">
        <v>114</v>
      </c>
      <c r="M33" s="150"/>
      <c r="N33" s="72">
        <v>204.8</v>
      </c>
      <c r="O33" s="86">
        <f t="shared" ref="O33" si="56">N33/1000</f>
        <v>0.20480000000000001</v>
      </c>
      <c r="P33" s="51">
        <v>0</v>
      </c>
      <c r="Q33" s="20">
        <v>0</v>
      </c>
      <c r="R33" s="20">
        <f t="shared" ref="R33" si="57">P33+0.05</f>
        <v>0.05</v>
      </c>
      <c r="S33" s="20">
        <f t="shared" ref="S33" si="58">R33+0.1</f>
        <v>0.15000000000000002</v>
      </c>
      <c r="T33" s="20">
        <f t="shared" ref="T33" si="59">S33+0.1</f>
        <v>0.25</v>
      </c>
      <c r="U33" s="20">
        <f t="shared" ref="U33" si="60">T33+0.1</f>
        <v>0.35</v>
      </c>
      <c r="V33" s="18">
        <v>8760</v>
      </c>
      <c r="W33" s="18">
        <f t="shared" si="11"/>
        <v>0.55100000000000005</v>
      </c>
      <c r="X33" s="21">
        <f t="shared" ref="X33" si="61">O33*G33*Q33*V33*W33</f>
        <v>0</v>
      </c>
      <c r="Y33" s="21">
        <f t="shared" ref="Y33" si="62">O33*H33*R33*V33*W33</f>
        <v>49.426022400000008</v>
      </c>
      <c r="Z33" s="21">
        <f t="shared" ref="Z33" si="63">O33*I33*S33*V33*W33</f>
        <v>0</v>
      </c>
      <c r="AA33" s="21">
        <f t="shared" ref="AA33" si="64">O33*J33*T33*V33*W33</f>
        <v>0</v>
      </c>
      <c r="AB33" s="21">
        <f t="shared" ref="AB33" si="65">O33*K33*U33*V33*W33</f>
        <v>0</v>
      </c>
      <c r="AC33" s="21">
        <f t="shared" ref="AC33" si="66">SUM(X33:AB33)</f>
        <v>49.426022400000008</v>
      </c>
      <c r="AD33" s="22">
        <f t="shared" ref="AD33" si="67">AC33/W33</f>
        <v>89.702400000000011</v>
      </c>
      <c r="AE33" s="22">
        <f t="shared" ref="AE33" si="68">AC33</f>
        <v>49.426022400000008</v>
      </c>
    </row>
    <row r="34" spans="2:31" ht="14.25" thickBot="1">
      <c r="B34" s="129"/>
      <c r="C34" s="129"/>
      <c r="D34" s="143" t="s">
        <v>122</v>
      </c>
      <c r="E34" s="144"/>
      <c r="F34" s="117"/>
      <c r="G34" s="117"/>
      <c r="H34" s="117">
        <v>1</v>
      </c>
      <c r="I34" s="117"/>
      <c r="J34" s="117"/>
      <c r="K34" s="117"/>
      <c r="L34" s="151" t="s">
        <v>114</v>
      </c>
      <c r="M34" s="152"/>
      <c r="N34" s="109">
        <v>174.08</v>
      </c>
      <c r="O34" s="114">
        <f t="shared" si="7"/>
        <v>0.17408000000000001</v>
      </c>
      <c r="P34" s="111">
        <v>0.25</v>
      </c>
      <c r="Q34" s="112">
        <v>0</v>
      </c>
      <c r="R34" s="112">
        <f t="shared" si="8"/>
        <v>0.3</v>
      </c>
      <c r="S34" s="112">
        <f t="shared" si="0"/>
        <v>0.4</v>
      </c>
      <c r="T34" s="112">
        <f t="shared" si="0"/>
        <v>0.5</v>
      </c>
      <c r="U34" s="112">
        <f t="shared" si="0"/>
        <v>0.6</v>
      </c>
      <c r="V34" s="106">
        <v>8760</v>
      </c>
      <c r="W34" s="106">
        <f t="shared" si="11"/>
        <v>0.55100000000000005</v>
      </c>
      <c r="X34" s="107">
        <f t="shared" si="1"/>
        <v>0</v>
      </c>
      <c r="Y34" s="107">
        <f t="shared" si="2"/>
        <v>252.07271424000001</v>
      </c>
      <c r="Z34" s="107">
        <f t="shared" si="3"/>
        <v>0</v>
      </c>
      <c r="AA34" s="107">
        <f t="shared" si="4"/>
        <v>0</v>
      </c>
      <c r="AB34" s="107">
        <f t="shared" si="5"/>
        <v>0</v>
      </c>
      <c r="AC34" s="107">
        <f t="shared" si="9"/>
        <v>252.07271424000001</v>
      </c>
      <c r="AD34" s="108">
        <f t="shared" si="10"/>
        <v>457.48223999999999</v>
      </c>
      <c r="AE34" s="108">
        <f t="shared" si="6"/>
        <v>252.07271424000001</v>
      </c>
    </row>
    <row r="35" spans="2:31" ht="14.25" thickBot="1">
      <c r="B35" s="129"/>
      <c r="C35" s="130"/>
      <c r="D35" s="140" t="s">
        <v>51</v>
      </c>
      <c r="E35" s="141"/>
      <c r="F35" s="116"/>
      <c r="G35" s="116"/>
      <c r="H35" s="116">
        <v>1</v>
      </c>
      <c r="I35" s="116"/>
      <c r="J35" s="116"/>
      <c r="K35" s="116"/>
      <c r="L35" s="149" t="s">
        <v>114</v>
      </c>
      <c r="M35" s="150"/>
      <c r="N35" s="75">
        <v>174.08</v>
      </c>
      <c r="O35" s="88">
        <f t="shared" ref="O35" si="69">N35/1000</f>
        <v>0.17408000000000001</v>
      </c>
      <c r="P35" s="52">
        <v>0</v>
      </c>
      <c r="Q35" s="24">
        <v>0</v>
      </c>
      <c r="R35" s="24">
        <f t="shared" ref="R35" si="70">P35+0.05</f>
        <v>0.05</v>
      </c>
      <c r="S35" s="24">
        <f t="shared" ref="S35" si="71">R35+0.1</f>
        <v>0.15000000000000002</v>
      </c>
      <c r="T35" s="24">
        <f t="shared" ref="T35" si="72">S35+0.1</f>
        <v>0.25</v>
      </c>
      <c r="U35" s="24">
        <f t="shared" ref="U35" si="73">T35+0.1</f>
        <v>0.35</v>
      </c>
      <c r="V35" s="18">
        <v>8760</v>
      </c>
      <c r="W35" s="18">
        <f t="shared" si="11"/>
        <v>0.55100000000000005</v>
      </c>
      <c r="X35" s="21">
        <f t="shared" ref="X35" si="74">O35*G35*Q35*V35*W35</f>
        <v>0</v>
      </c>
      <c r="Y35" s="21">
        <f t="shared" ref="Y35" si="75">O35*H35*R35*V35*W35</f>
        <v>42.012119040000009</v>
      </c>
      <c r="Z35" s="21">
        <f t="shared" ref="Z35" si="76">O35*I35*S35*V35*W35</f>
        <v>0</v>
      </c>
      <c r="AA35" s="21">
        <f t="shared" ref="AA35" si="77">O35*J35*T35*V35*W35</f>
        <v>0</v>
      </c>
      <c r="AB35" s="21">
        <f t="shared" ref="AB35" si="78">O35*K35*U35*V35*W35</f>
        <v>0</v>
      </c>
      <c r="AC35" s="21">
        <f t="shared" ref="AC35" si="79">SUM(X35:AB35)</f>
        <v>42.012119040000009</v>
      </c>
      <c r="AD35" s="22">
        <f t="shared" ref="AD35" si="80">AC35/W35</f>
        <v>76.247040000000013</v>
      </c>
      <c r="AE35" s="22">
        <f t="shared" ref="AE35" si="81">AC35</f>
        <v>42.012119040000009</v>
      </c>
    </row>
    <row r="36" spans="2:31">
      <c r="B36" s="129"/>
      <c r="C36" s="142" t="s">
        <v>117</v>
      </c>
      <c r="D36" s="143" t="s">
        <v>121</v>
      </c>
      <c r="E36" s="144"/>
      <c r="F36" s="117"/>
      <c r="G36" s="117"/>
      <c r="H36" s="117">
        <v>1</v>
      </c>
      <c r="I36" s="117"/>
      <c r="J36" s="117"/>
      <c r="K36" s="117"/>
      <c r="L36" s="151" t="s">
        <v>114</v>
      </c>
      <c r="M36" s="152"/>
      <c r="N36" s="102">
        <v>2.84</v>
      </c>
      <c r="O36" s="113">
        <f t="shared" si="7"/>
        <v>2.8399999999999996E-3</v>
      </c>
      <c r="P36" s="104">
        <v>0.28799999999999998</v>
      </c>
      <c r="Q36" s="105">
        <v>0</v>
      </c>
      <c r="R36" s="105">
        <f t="shared" si="8"/>
        <v>0.33799999999999997</v>
      </c>
      <c r="S36" s="105">
        <f t="shared" si="0"/>
        <v>0.43799999999999994</v>
      </c>
      <c r="T36" s="105">
        <f t="shared" si="0"/>
        <v>0.53799999999999992</v>
      </c>
      <c r="U36" s="105">
        <f t="shared" si="0"/>
        <v>0.6379999999999999</v>
      </c>
      <c r="V36" s="106">
        <v>8760</v>
      </c>
      <c r="W36" s="106">
        <f t="shared" si="11"/>
        <v>0.55100000000000005</v>
      </c>
      <c r="X36" s="107">
        <f t="shared" si="1"/>
        <v>0</v>
      </c>
      <c r="Y36" s="107">
        <f>O36*H36*R36*V36*W36</f>
        <v>4.6333034591999986</v>
      </c>
      <c r="Z36" s="107">
        <f t="shared" si="3"/>
        <v>0</v>
      </c>
      <c r="AA36" s="107">
        <f t="shared" si="4"/>
        <v>0</v>
      </c>
      <c r="AB36" s="107">
        <f t="shared" si="5"/>
        <v>0</v>
      </c>
      <c r="AC36" s="107">
        <f t="shared" si="9"/>
        <v>4.6333034591999986</v>
      </c>
      <c r="AD36" s="108">
        <f t="shared" si="10"/>
        <v>8.4088991999999969</v>
      </c>
      <c r="AE36" s="108">
        <f t="shared" si="6"/>
        <v>4.6333034591999986</v>
      </c>
    </row>
    <row r="37" spans="2:31">
      <c r="B37" s="129"/>
      <c r="C37" s="142"/>
      <c r="D37" s="140" t="s">
        <v>52</v>
      </c>
      <c r="E37" s="141"/>
      <c r="F37" s="116"/>
      <c r="G37" s="116"/>
      <c r="H37" s="116">
        <v>1</v>
      </c>
      <c r="I37" s="116"/>
      <c r="J37" s="116"/>
      <c r="K37" s="116"/>
      <c r="L37" s="149" t="s">
        <v>114</v>
      </c>
      <c r="M37" s="150"/>
      <c r="N37" s="72">
        <v>2.84</v>
      </c>
      <c r="O37" s="86">
        <f t="shared" ref="O37" si="82">N37/1000</f>
        <v>2.8399999999999996E-3</v>
      </c>
      <c r="P37" s="51">
        <v>0</v>
      </c>
      <c r="Q37" s="20">
        <v>0</v>
      </c>
      <c r="R37" s="20">
        <f t="shared" ref="R37" si="83">P37+0.05</f>
        <v>0.05</v>
      </c>
      <c r="S37" s="20">
        <f t="shared" ref="S37" si="84">R37+0.1</f>
        <v>0.15000000000000002</v>
      </c>
      <c r="T37" s="20">
        <f t="shared" ref="T37" si="85">S37+0.1</f>
        <v>0.25</v>
      </c>
      <c r="U37" s="20">
        <f t="shared" ref="U37" si="86">T37+0.1</f>
        <v>0.35</v>
      </c>
      <c r="V37" s="18">
        <v>8760</v>
      </c>
      <c r="W37" s="18">
        <f t="shared" si="11"/>
        <v>0.55100000000000005</v>
      </c>
      <c r="X37" s="21">
        <f t="shared" ref="X37" si="87">O37*G37*Q37*V37*W37</f>
        <v>0</v>
      </c>
      <c r="Y37" s="21">
        <f>O37*H37*R37*V37*W37</f>
        <v>0.68539992000000005</v>
      </c>
      <c r="Z37" s="21">
        <f t="shared" ref="Z37" si="88">O37*I37*S37*V37*W37</f>
        <v>0</v>
      </c>
      <c r="AA37" s="21">
        <f t="shared" ref="AA37" si="89">O37*J37*T37*V37*W37</f>
        <v>0</v>
      </c>
      <c r="AB37" s="21">
        <f t="shared" ref="AB37" si="90">O37*K37*U37*V37*W37</f>
        <v>0</v>
      </c>
      <c r="AC37" s="21">
        <f t="shared" ref="AC37" si="91">SUM(X37:AB37)</f>
        <v>0.68539992000000005</v>
      </c>
      <c r="AD37" s="101">
        <f t="shared" ref="AD37" si="92">AC37/W37</f>
        <v>1.2439199999999999</v>
      </c>
      <c r="AE37" s="22">
        <f t="shared" ref="AE37" si="93">AC37</f>
        <v>0.68539992000000005</v>
      </c>
    </row>
    <row r="38" spans="2:31">
      <c r="B38" s="129"/>
      <c r="C38" s="142"/>
      <c r="D38" s="140" t="s">
        <v>126</v>
      </c>
      <c r="E38" s="141"/>
      <c r="F38" s="116"/>
      <c r="G38" s="116"/>
      <c r="H38" s="116">
        <v>1</v>
      </c>
      <c r="I38" s="116"/>
      <c r="J38" s="116"/>
      <c r="K38" s="116"/>
      <c r="L38" s="149" t="s">
        <v>114</v>
      </c>
      <c r="M38" s="150"/>
      <c r="N38" s="72">
        <v>3.75</v>
      </c>
      <c r="O38" s="86">
        <f t="shared" ref="O38" si="94">N38/1000</f>
        <v>3.7499999999999999E-3</v>
      </c>
      <c r="P38" s="51">
        <v>0.157</v>
      </c>
      <c r="Q38" s="20">
        <v>0</v>
      </c>
      <c r="R38" s="20">
        <f t="shared" ref="R38" si="95">P38+0.05</f>
        <v>0.20700000000000002</v>
      </c>
      <c r="S38" s="20">
        <f t="shared" ref="S38" si="96">R38+0.1</f>
        <v>0.30700000000000005</v>
      </c>
      <c r="T38" s="20">
        <f t="shared" ref="T38" si="97">S38+0.1</f>
        <v>0.40700000000000003</v>
      </c>
      <c r="U38" s="20">
        <f t="shared" ref="U38" si="98">T38+0.1</f>
        <v>0.50700000000000001</v>
      </c>
      <c r="V38" s="18">
        <v>8760</v>
      </c>
      <c r="W38" s="18">
        <f t="shared" si="11"/>
        <v>0.55100000000000005</v>
      </c>
      <c r="X38" s="21">
        <f t="shared" ref="X38" si="99">O38*G38*Q38*V38*W38</f>
        <v>0</v>
      </c>
      <c r="Y38" s="21">
        <f>O38*H38*R38*V38*W38</f>
        <v>3.7467724500000004</v>
      </c>
      <c r="Z38" s="21">
        <f t="shared" ref="Z38" si="100">O38*I38*S38*V38*W38</f>
        <v>0</v>
      </c>
      <c r="AA38" s="21">
        <f t="shared" ref="AA38" si="101">O38*J38*T38*V38*W38</f>
        <v>0</v>
      </c>
      <c r="AB38" s="21">
        <f t="shared" ref="AB38" si="102">O38*K38*U38*V38*W38</f>
        <v>0</v>
      </c>
      <c r="AC38" s="21">
        <f t="shared" ref="AC38" si="103">SUM(X38:AB38)</f>
        <v>3.7467724500000004</v>
      </c>
      <c r="AD38" s="101">
        <f t="shared" ref="AD38" si="104">AC38/W38</f>
        <v>6.7999499999999999</v>
      </c>
      <c r="AE38" s="22">
        <f t="shared" ref="AE38" si="105">AC38</f>
        <v>3.7467724500000004</v>
      </c>
    </row>
    <row r="39" spans="2:31" ht="14.25" thickBot="1">
      <c r="B39" s="130"/>
      <c r="C39" s="142"/>
      <c r="D39" s="140" t="s">
        <v>53</v>
      </c>
      <c r="E39" s="141"/>
      <c r="F39" s="116"/>
      <c r="G39" s="116"/>
      <c r="H39" s="116">
        <v>1</v>
      </c>
      <c r="I39" s="116"/>
      <c r="J39" s="116"/>
      <c r="K39" s="116"/>
      <c r="L39" s="149" t="s">
        <v>114</v>
      </c>
      <c r="M39" s="150"/>
      <c r="N39" s="75">
        <v>3.75</v>
      </c>
      <c r="O39" s="88">
        <f t="shared" si="7"/>
        <v>3.7499999999999999E-3</v>
      </c>
      <c r="P39" s="52">
        <v>0</v>
      </c>
      <c r="Q39" s="24">
        <v>0</v>
      </c>
      <c r="R39" s="24">
        <f t="shared" si="8"/>
        <v>0.05</v>
      </c>
      <c r="S39" s="24">
        <f t="shared" si="0"/>
        <v>0.15000000000000002</v>
      </c>
      <c r="T39" s="24">
        <f t="shared" si="0"/>
        <v>0.25</v>
      </c>
      <c r="U39" s="24">
        <f t="shared" si="0"/>
        <v>0.35</v>
      </c>
      <c r="V39" s="18">
        <v>8760</v>
      </c>
      <c r="W39" s="18">
        <f t="shared" si="11"/>
        <v>0.55100000000000005</v>
      </c>
      <c r="X39" s="21">
        <f t="shared" si="1"/>
        <v>0</v>
      </c>
      <c r="Y39" s="21">
        <f t="shared" si="2"/>
        <v>0.90501750000000014</v>
      </c>
      <c r="Z39" s="21">
        <f t="shared" si="3"/>
        <v>0</v>
      </c>
      <c r="AA39" s="21">
        <f t="shared" si="4"/>
        <v>0</v>
      </c>
      <c r="AB39" s="21">
        <f t="shared" si="5"/>
        <v>0</v>
      </c>
      <c r="AC39" s="21">
        <f t="shared" si="9"/>
        <v>0.90501750000000014</v>
      </c>
      <c r="AD39" s="22">
        <f t="shared" si="10"/>
        <v>1.6425000000000001</v>
      </c>
      <c r="AE39" s="22">
        <f t="shared" si="6"/>
        <v>0.90501750000000014</v>
      </c>
    </row>
    <row r="40" spans="2:31" ht="13.5" customHeight="1">
      <c r="B40" s="131" t="s">
        <v>134</v>
      </c>
      <c r="C40" s="142" t="s">
        <v>54</v>
      </c>
      <c r="D40" s="140" t="s">
        <v>55</v>
      </c>
      <c r="E40" s="141"/>
      <c r="F40" s="116"/>
      <c r="G40" s="116"/>
      <c r="H40" s="116">
        <v>1</v>
      </c>
      <c r="I40" s="116"/>
      <c r="J40" s="116"/>
      <c r="K40" s="116"/>
      <c r="L40" s="149" t="s">
        <v>114</v>
      </c>
      <c r="M40" s="150"/>
      <c r="N40" s="76">
        <v>12.6</v>
      </c>
      <c r="O40" s="93">
        <f t="shared" si="7"/>
        <v>1.26E-2</v>
      </c>
      <c r="P40" s="27">
        <v>0.06</v>
      </c>
      <c r="Q40" s="28">
        <v>0</v>
      </c>
      <c r="R40" s="28">
        <f t="shared" si="8"/>
        <v>0.11</v>
      </c>
      <c r="S40" s="28">
        <f t="shared" si="0"/>
        <v>0.21000000000000002</v>
      </c>
      <c r="T40" s="28">
        <f t="shared" si="0"/>
        <v>0.31000000000000005</v>
      </c>
      <c r="U40" s="28">
        <f t="shared" si="0"/>
        <v>0.41000000000000003</v>
      </c>
      <c r="V40" s="18">
        <v>8760</v>
      </c>
      <c r="W40" s="18">
        <f t="shared" si="11"/>
        <v>0.55100000000000005</v>
      </c>
      <c r="X40" s="21">
        <f t="shared" si="1"/>
        <v>0</v>
      </c>
      <c r="Y40" s="21">
        <f t="shared" si="2"/>
        <v>6.6898893600000005</v>
      </c>
      <c r="Z40" s="21">
        <f t="shared" si="3"/>
        <v>0</v>
      </c>
      <c r="AA40" s="21">
        <f t="shared" si="4"/>
        <v>0</v>
      </c>
      <c r="AB40" s="21">
        <f t="shared" si="5"/>
        <v>0</v>
      </c>
      <c r="AC40" s="21">
        <f t="shared" si="9"/>
        <v>6.6898893600000005</v>
      </c>
      <c r="AD40" s="22">
        <f t="shared" si="10"/>
        <v>12.141360000000001</v>
      </c>
      <c r="AE40" s="22">
        <f t="shared" si="6"/>
        <v>6.6898893600000005</v>
      </c>
    </row>
    <row r="41" spans="2:31">
      <c r="B41" s="132"/>
      <c r="C41" s="142"/>
      <c r="D41" s="140" t="s">
        <v>56</v>
      </c>
      <c r="E41" s="141"/>
      <c r="F41" s="116"/>
      <c r="G41" s="116"/>
      <c r="H41" s="116">
        <v>1</v>
      </c>
      <c r="I41" s="116"/>
      <c r="J41" s="116"/>
      <c r="K41" s="116"/>
      <c r="L41" s="149" t="s">
        <v>114</v>
      </c>
      <c r="M41" s="150"/>
      <c r="N41" s="70">
        <v>9.6300000000000008</v>
      </c>
      <c r="O41" s="87">
        <f t="shared" si="7"/>
        <v>9.6300000000000014E-3</v>
      </c>
      <c r="P41" s="25">
        <v>0.06</v>
      </c>
      <c r="Q41" s="26">
        <v>0</v>
      </c>
      <c r="R41" s="26">
        <f t="shared" si="8"/>
        <v>0.11</v>
      </c>
      <c r="S41" s="26">
        <f t="shared" si="0"/>
        <v>0.21000000000000002</v>
      </c>
      <c r="T41" s="26">
        <f t="shared" si="0"/>
        <v>0.31000000000000005</v>
      </c>
      <c r="U41" s="26">
        <f t="shared" si="0"/>
        <v>0.41000000000000003</v>
      </c>
      <c r="V41" s="18">
        <v>8760</v>
      </c>
      <c r="W41" s="18">
        <f t="shared" si="11"/>
        <v>0.55100000000000005</v>
      </c>
      <c r="X41" s="21">
        <f t="shared" si="1"/>
        <v>0</v>
      </c>
      <c r="Y41" s="21">
        <f t="shared" si="2"/>
        <v>5.112986868000001</v>
      </c>
      <c r="Z41" s="21">
        <f t="shared" si="3"/>
        <v>0</v>
      </c>
      <c r="AA41" s="21">
        <f t="shared" si="4"/>
        <v>0</v>
      </c>
      <c r="AB41" s="21">
        <f t="shared" si="5"/>
        <v>0</v>
      </c>
      <c r="AC41" s="21">
        <f t="shared" si="9"/>
        <v>5.112986868000001</v>
      </c>
      <c r="AD41" s="22">
        <f t="shared" si="10"/>
        <v>9.2794680000000014</v>
      </c>
      <c r="AE41" s="22">
        <f t="shared" si="6"/>
        <v>5.112986868000001</v>
      </c>
    </row>
    <row r="42" spans="2:31" ht="14.25" thickBot="1">
      <c r="B42" s="132"/>
      <c r="C42" s="142"/>
      <c r="D42" s="140" t="s">
        <v>57</v>
      </c>
      <c r="E42" s="141"/>
      <c r="F42" s="116"/>
      <c r="G42" s="116"/>
      <c r="H42" s="116">
        <v>1</v>
      </c>
      <c r="I42" s="116"/>
      <c r="J42" s="116"/>
      <c r="K42" s="116"/>
      <c r="L42" s="149" t="s">
        <v>114</v>
      </c>
      <c r="M42" s="150"/>
      <c r="N42" s="71">
        <v>5.84</v>
      </c>
      <c r="O42" s="88">
        <f t="shared" si="7"/>
        <v>5.8399999999999997E-3</v>
      </c>
      <c r="P42" s="23">
        <v>0.06</v>
      </c>
      <c r="Q42" s="24">
        <v>0</v>
      </c>
      <c r="R42" s="24">
        <f>P42+0.05</f>
        <v>0.11</v>
      </c>
      <c r="S42" s="24">
        <f t="shared" si="0"/>
        <v>0.21000000000000002</v>
      </c>
      <c r="T42" s="24">
        <f t="shared" si="0"/>
        <v>0.31000000000000005</v>
      </c>
      <c r="U42" s="24">
        <f t="shared" si="0"/>
        <v>0.41000000000000003</v>
      </c>
      <c r="V42" s="18">
        <v>8760</v>
      </c>
      <c r="W42" s="18">
        <f t="shared" si="11"/>
        <v>0.55100000000000005</v>
      </c>
      <c r="X42" s="21">
        <f t="shared" si="1"/>
        <v>0</v>
      </c>
      <c r="Y42" s="21">
        <f t="shared" si="2"/>
        <v>3.1007106240000004</v>
      </c>
      <c r="Z42" s="21">
        <f t="shared" si="3"/>
        <v>0</v>
      </c>
      <c r="AA42" s="21">
        <f t="shared" si="4"/>
        <v>0</v>
      </c>
      <c r="AB42" s="21">
        <f t="shared" si="5"/>
        <v>0</v>
      </c>
      <c r="AC42" s="21">
        <f t="shared" si="9"/>
        <v>3.1007106240000004</v>
      </c>
      <c r="AD42" s="22">
        <f t="shared" si="10"/>
        <v>5.6274240000000004</v>
      </c>
      <c r="AE42" s="22">
        <f t="shared" si="6"/>
        <v>3.1007106240000004</v>
      </c>
    </row>
    <row r="43" spans="2:31" s="33" customFormat="1">
      <c r="B43" s="132"/>
      <c r="C43" s="131" t="s">
        <v>58</v>
      </c>
      <c r="D43" s="140" t="s">
        <v>59</v>
      </c>
      <c r="E43" s="141"/>
      <c r="F43" s="116"/>
      <c r="G43" s="99"/>
      <c r="H43" s="99">
        <v>1</v>
      </c>
      <c r="I43" s="99"/>
      <c r="J43" s="99"/>
      <c r="K43" s="99"/>
      <c r="L43" s="149" t="s">
        <v>114</v>
      </c>
      <c r="M43" s="150"/>
      <c r="N43" s="78">
        <v>590.54999999999995</v>
      </c>
      <c r="O43" s="86">
        <f t="shared" si="7"/>
        <v>0.59054999999999991</v>
      </c>
      <c r="P43" s="30">
        <v>0.06</v>
      </c>
      <c r="Q43" s="30">
        <v>0</v>
      </c>
      <c r="R43" s="30">
        <f>P43+0.05</f>
        <v>0.11</v>
      </c>
      <c r="S43" s="30">
        <f t="shared" si="0"/>
        <v>0.21000000000000002</v>
      </c>
      <c r="T43" s="30">
        <f t="shared" si="0"/>
        <v>0.31000000000000005</v>
      </c>
      <c r="U43" s="30">
        <f t="shared" si="0"/>
        <v>0.41000000000000003</v>
      </c>
      <c r="V43" s="29">
        <v>8760</v>
      </c>
      <c r="W43" s="18">
        <f t="shared" si="11"/>
        <v>0.55100000000000005</v>
      </c>
      <c r="X43" s="31">
        <f t="shared" si="1"/>
        <v>0</v>
      </c>
      <c r="Y43" s="31">
        <f t="shared" si="2"/>
        <v>313.54874297999999</v>
      </c>
      <c r="Z43" s="31">
        <f t="shared" si="3"/>
        <v>0</v>
      </c>
      <c r="AA43" s="31">
        <f t="shared" si="4"/>
        <v>0</v>
      </c>
      <c r="AB43" s="31">
        <f t="shared" si="5"/>
        <v>0</v>
      </c>
      <c r="AC43" s="31">
        <f t="shared" ref="AC43:AC52" si="106">SUM(X43:AB43)</f>
        <v>313.54874297999999</v>
      </c>
      <c r="AD43" s="32">
        <f t="shared" si="10"/>
        <v>569.05397999999991</v>
      </c>
      <c r="AE43" s="22">
        <f t="shared" si="6"/>
        <v>313.54874297999999</v>
      </c>
    </row>
    <row r="44" spans="2:31" s="33" customFormat="1">
      <c r="B44" s="132"/>
      <c r="C44" s="132"/>
      <c r="D44" s="140" t="s">
        <v>60</v>
      </c>
      <c r="E44" s="141"/>
      <c r="F44" s="116"/>
      <c r="G44" s="99"/>
      <c r="H44" s="99">
        <v>1</v>
      </c>
      <c r="I44" s="99"/>
      <c r="J44" s="99"/>
      <c r="K44" s="99"/>
      <c r="L44" s="149" t="s">
        <v>114</v>
      </c>
      <c r="M44" s="150"/>
      <c r="N44" s="79">
        <v>871.46</v>
      </c>
      <c r="O44" s="86">
        <f t="shared" si="7"/>
        <v>0.87146000000000001</v>
      </c>
      <c r="P44" s="34">
        <v>0.06</v>
      </c>
      <c r="Q44" s="34">
        <v>0</v>
      </c>
      <c r="R44" s="34">
        <f>P44+0.05</f>
        <v>0.11</v>
      </c>
      <c r="S44" s="34">
        <f t="shared" ref="S44:U48" si="107">R44+0.1</f>
        <v>0.21000000000000002</v>
      </c>
      <c r="T44" s="34">
        <f t="shared" si="107"/>
        <v>0.31000000000000005</v>
      </c>
      <c r="U44" s="34">
        <f t="shared" si="107"/>
        <v>0.41000000000000003</v>
      </c>
      <c r="V44" s="29">
        <v>8760</v>
      </c>
      <c r="W44" s="18">
        <f t="shared" si="11"/>
        <v>0.55100000000000005</v>
      </c>
      <c r="X44" s="31">
        <f t="shared" si="1"/>
        <v>0</v>
      </c>
      <c r="Y44" s="31">
        <f t="shared" si="2"/>
        <v>462.69610965600009</v>
      </c>
      <c r="Z44" s="31">
        <f t="shared" si="3"/>
        <v>0</v>
      </c>
      <c r="AA44" s="31">
        <f t="shared" si="4"/>
        <v>0</v>
      </c>
      <c r="AB44" s="31">
        <f t="shared" si="5"/>
        <v>0</v>
      </c>
      <c r="AC44" s="31">
        <f t="shared" si="106"/>
        <v>462.69610965600009</v>
      </c>
      <c r="AD44" s="32">
        <f t="shared" si="10"/>
        <v>839.73885600000006</v>
      </c>
      <c r="AE44" s="22">
        <f t="shared" si="6"/>
        <v>462.69610965600009</v>
      </c>
    </row>
    <row r="45" spans="2:31" s="33" customFormat="1" ht="14.25" thickBot="1">
      <c r="B45" s="132"/>
      <c r="C45" s="133"/>
      <c r="D45" s="140" t="s">
        <v>61</v>
      </c>
      <c r="E45" s="141"/>
      <c r="F45" s="116"/>
      <c r="G45" s="99"/>
      <c r="H45" s="99">
        <v>1</v>
      </c>
      <c r="I45" s="99"/>
      <c r="J45" s="99"/>
      <c r="K45" s="99"/>
      <c r="L45" s="149" t="s">
        <v>114</v>
      </c>
      <c r="M45" s="150"/>
      <c r="N45" s="80">
        <v>868.31</v>
      </c>
      <c r="O45" s="88">
        <f t="shared" si="7"/>
        <v>0.86830999999999992</v>
      </c>
      <c r="P45" s="35">
        <v>0.06</v>
      </c>
      <c r="Q45" s="35">
        <v>0</v>
      </c>
      <c r="R45" s="35">
        <f>P45+0.05</f>
        <v>0.11</v>
      </c>
      <c r="S45" s="35">
        <f t="shared" si="107"/>
        <v>0.21000000000000002</v>
      </c>
      <c r="T45" s="35">
        <f t="shared" si="107"/>
        <v>0.31000000000000005</v>
      </c>
      <c r="U45" s="35">
        <f t="shared" si="107"/>
        <v>0.41000000000000003</v>
      </c>
      <c r="V45" s="29">
        <v>8760</v>
      </c>
      <c r="W45" s="18">
        <f t="shared" si="11"/>
        <v>0.55100000000000005</v>
      </c>
      <c r="X45" s="31">
        <f t="shared" si="1"/>
        <v>0</v>
      </c>
      <c r="Y45" s="31">
        <f t="shared" si="2"/>
        <v>461.02363731600002</v>
      </c>
      <c r="Z45" s="31">
        <f t="shared" si="3"/>
        <v>0</v>
      </c>
      <c r="AA45" s="31">
        <f t="shared" si="4"/>
        <v>0</v>
      </c>
      <c r="AB45" s="31">
        <f t="shared" si="5"/>
        <v>0</v>
      </c>
      <c r="AC45" s="31">
        <f t="shared" si="106"/>
        <v>461.02363731600002</v>
      </c>
      <c r="AD45" s="32">
        <f t="shared" si="10"/>
        <v>836.70351599999992</v>
      </c>
      <c r="AE45" s="22">
        <f t="shared" si="6"/>
        <v>461.02363731600002</v>
      </c>
    </row>
    <row r="46" spans="2:31" s="33" customFormat="1">
      <c r="B46" s="133"/>
      <c r="C46" s="126" t="s">
        <v>62</v>
      </c>
      <c r="D46" s="195" t="s">
        <v>62</v>
      </c>
      <c r="E46" s="196"/>
      <c r="F46" s="116"/>
      <c r="G46" s="99"/>
      <c r="H46" s="99">
        <v>1</v>
      </c>
      <c r="I46" s="99"/>
      <c r="J46" s="99"/>
      <c r="K46" s="99"/>
      <c r="L46" s="149" t="s">
        <v>114</v>
      </c>
      <c r="M46" s="150"/>
      <c r="N46" s="81">
        <v>338.98</v>
      </c>
      <c r="O46" s="98">
        <f t="shared" si="7"/>
        <v>0.33898</v>
      </c>
      <c r="P46" s="36">
        <v>0.03</v>
      </c>
      <c r="Q46" s="36">
        <v>0</v>
      </c>
      <c r="R46" s="36">
        <f>P46+0.05</f>
        <v>0.08</v>
      </c>
      <c r="S46" s="36">
        <f t="shared" si="107"/>
        <v>0.18</v>
      </c>
      <c r="T46" s="36">
        <f t="shared" si="107"/>
        <v>0.28000000000000003</v>
      </c>
      <c r="U46" s="36">
        <f t="shared" si="107"/>
        <v>0.38</v>
      </c>
      <c r="V46" s="37">
        <v>8760</v>
      </c>
      <c r="W46" s="18">
        <f t="shared" si="11"/>
        <v>0.55100000000000005</v>
      </c>
      <c r="X46" s="38">
        <f t="shared" si="1"/>
        <v>0</v>
      </c>
      <c r="Y46" s="38">
        <f t="shared" si="2"/>
        <v>130.89400838400002</v>
      </c>
      <c r="Z46" s="38">
        <f t="shared" si="3"/>
        <v>0</v>
      </c>
      <c r="AA46" s="38">
        <f t="shared" si="4"/>
        <v>0</v>
      </c>
      <c r="AB46" s="38">
        <f t="shared" si="5"/>
        <v>0</v>
      </c>
      <c r="AC46" s="38">
        <f t="shared" ref="AC46" si="108">SUM(X46:AB46)</f>
        <v>130.89400838400002</v>
      </c>
      <c r="AD46" s="32">
        <f t="shared" si="10"/>
        <v>237.55718400000001</v>
      </c>
      <c r="AE46" s="22">
        <f t="shared" si="6"/>
        <v>130.89400838400002</v>
      </c>
    </row>
    <row r="47" spans="2:31" s="33" customFormat="1" ht="15.75" customHeight="1">
      <c r="B47" s="192" t="s">
        <v>63</v>
      </c>
      <c r="C47" s="131" t="s">
        <v>64</v>
      </c>
      <c r="D47" s="140" t="s">
        <v>119</v>
      </c>
      <c r="E47" s="141"/>
      <c r="F47" s="116"/>
      <c r="G47" s="99"/>
      <c r="H47" s="99">
        <v>1</v>
      </c>
      <c r="I47" s="99"/>
      <c r="J47" s="99"/>
      <c r="K47" s="99"/>
      <c r="L47" s="9" t="s">
        <v>130</v>
      </c>
      <c r="M47" s="9">
        <v>40</v>
      </c>
      <c r="N47" s="70">
        <f>IF(AND(M47&lt;&gt;"",M47&lt;&gt;0),(M47/2)/(0.071*LN(M47/2)-0.0014*(M47/2)+0.67)*(1-(0.071*LN(M47/2)-0.0014*(M47/2)+0.67)),0)</f>
        <v>3.4001057693174386</v>
      </c>
      <c r="O47" s="87">
        <f>N47/1000</f>
        <v>3.4001057693174384E-3</v>
      </c>
      <c r="P47" s="39">
        <v>0</v>
      </c>
      <c r="Q47" s="39">
        <v>0</v>
      </c>
      <c r="R47" s="39">
        <f t="shared" ref="R47:R48" si="109">P47/(1-P47)+0.05</f>
        <v>0.05</v>
      </c>
      <c r="S47" s="39">
        <f t="shared" si="107"/>
        <v>0.15000000000000002</v>
      </c>
      <c r="T47" s="39">
        <f t="shared" si="107"/>
        <v>0.25</v>
      </c>
      <c r="U47" s="39">
        <f t="shared" si="107"/>
        <v>0.35</v>
      </c>
      <c r="V47" s="14">
        <v>8760</v>
      </c>
      <c r="W47" s="18">
        <f t="shared" si="11"/>
        <v>0.55100000000000005</v>
      </c>
      <c r="X47" s="40">
        <f t="shared" si="1"/>
        <v>0</v>
      </c>
      <c r="Y47" s="40">
        <f>O47*H47*R47*V47*W47</f>
        <v>0.82057472615553206</v>
      </c>
      <c r="Z47" s="40">
        <f t="shared" si="3"/>
        <v>0</v>
      </c>
      <c r="AA47" s="40">
        <f t="shared" si="4"/>
        <v>0</v>
      </c>
      <c r="AB47" s="40">
        <f t="shared" si="5"/>
        <v>0</v>
      </c>
      <c r="AC47" s="40">
        <f>SUM(X47:AB47)</f>
        <v>0.82057472615553206</v>
      </c>
      <c r="AD47" s="41">
        <f>AC47/W47</f>
        <v>1.4892463269610381</v>
      </c>
      <c r="AE47" s="42">
        <f>AC47</f>
        <v>0.82057472615553206</v>
      </c>
    </row>
    <row r="48" spans="2:31" s="33" customFormat="1" ht="15.75" customHeight="1">
      <c r="B48" s="193"/>
      <c r="C48" s="133"/>
      <c r="D48" s="140" t="s">
        <v>120</v>
      </c>
      <c r="E48" s="141"/>
      <c r="F48" s="116"/>
      <c r="G48" s="99"/>
      <c r="H48" s="99">
        <v>1</v>
      </c>
      <c r="I48" s="99"/>
      <c r="J48" s="99"/>
      <c r="K48" s="99"/>
      <c r="L48" s="9" t="s">
        <v>130</v>
      </c>
      <c r="M48" s="9">
        <v>5</v>
      </c>
      <c r="N48" s="70">
        <f>IF(AND(M48&lt;&gt;"",M48&lt;&gt;0),(M48/2)/(0.0834*LN(M48/2)-0.0014*(M48/2)+0.609)*(1-(0.0834*LN(M48/2)-0.0014*(M48/2)+0.609)),0)</f>
        <v>1.16612646663638</v>
      </c>
      <c r="O48" s="87">
        <f>N48/1000</f>
        <v>1.1661264666363799E-3</v>
      </c>
      <c r="P48" s="39">
        <v>0</v>
      </c>
      <c r="Q48" s="39">
        <v>0</v>
      </c>
      <c r="R48" s="39">
        <f t="shared" si="109"/>
        <v>0.05</v>
      </c>
      <c r="S48" s="39">
        <f t="shared" si="107"/>
        <v>0.15000000000000002</v>
      </c>
      <c r="T48" s="39">
        <f t="shared" si="107"/>
        <v>0.25</v>
      </c>
      <c r="U48" s="39">
        <f t="shared" si="107"/>
        <v>0.35</v>
      </c>
      <c r="V48" s="14">
        <v>8760</v>
      </c>
      <c r="W48" s="18">
        <f t="shared" si="11"/>
        <v>0.55100000000000005</v>
      </c>
      <c r="X48" s="40">
        <f t="shared" si="1"/>
        <v>0</v>
      </c>
      <c r="Y48" s="40">
        <f t="shared" si="2"/>
        <v>0.28143062920509065</v>
      </c>
      <c r="Z48" s="40">
        <f t="shared" si="3"/>
        <v>0</v>
      </c>
      <c r="AA48" s="40">
        <f t="shared" si="4"/>
        <v>0</v>
      </c>
      <c r="AB48" s="40">
        <f t="shared" si="5"/>
        <v>0</v>
      </c>
      <c r="AC48" s="40">
        <f>SUM(X48:AB48)</f>
        <v>0.28143062920509065</v>
      </c>
      <c r="AD48" s="41">
        <f>AC48/W48</f>
        <v>0.51076339238673441</v>
      </c>
      <c r="AE48" s="42">
        <f>AC48</f>
        <v>0.28143062920509065</v>
      </c>
    </row>
    <row r="49" spans="2:31" s="33" customFormat="1" ht="13.5" customHeight="1">
      <c r="B49" s="193"/>
      <c r="C49" s="131" t="s">
        <v>65</v>
      </c>
      <c r="D49" s="140" t="s">
        <v>140</v>
      </c>
      <c r="E49" s="141"/>
      <c r="F49" s="116"/>
      <c r="G49" s="99"/>
      <c r="H49" s="99">
        <v>1</v>
      </c>
      <c r="I49" s="99"/>
      <c r="J49" s="99"/>
      <c r="K49" s="99"/>
      <c r="L49" s="149" t="s">
        <v>114</v>
      </c>
      <c r="M49" s="150"/>
      <c r="N49" s="47">
        <v>42.207550000000005</v>
      </c>
      <c r="O49" s="87">
        <f>N49/1000</f>
        <v>4.2207550000000003E-2</v>
      </c>
      <c r="P49" s="34">
        <v>3.4000000000000002E-2</v>
      </c>
      <c r="Q49" s="34">
        <v>0</v>
      </c>
      <c r="R49" s="34">
        <f>P49+0.075</f>
        <v>0.109</v>
      </c>
      <c r="S49" s="34">
        <f t="shared" ref="S49:U50" si="110">R49+0.15</f>
        <v>0.25900000000000001</v>
      </c>
      <c r="T49" s="34">
        <f t="shared" si="110"/>
        <v>0.40900000000000003</v>
      </c>
      <c r="U49" s="34">
        <f t="shared" si="110"/>
        <v>0.55900000000000005</v>
      </c>
      <c r="V49" s="29">
        <v>8760</v>
      </c>
      <c r="W49" s="18">
        <f t="shared" si="11"/>
        <v>0.55100000000000005</v>
      </c>
      <c r="X49" s="31">
        <f t="shared" si="1"/>
        <v>0</v>
      </c>
      <c r="Y49" s="31">
        <f t="shared" si="2"/>
        <v>22.206102830142004</v>
      </c>
      <c r="Z49" s="31">
        <f t="shared" si="3"/>
        <v>0</v>
      </c>
      <c r="AA49" s="31">
        <f t="shared" si="4"/>
        <v>0</v>
      </c>
      <c r="AB49" s="31">
        <f t="shared" si="5"/>
        <v>0</v>
      </c>
      <c r="AC49" s="31">
        <f t="shared" si="106"/>
        <v>22.206102830142004</v>
      </c>
      <c r="AD49" s="41">
        <f t="shared" si="10"/>
        <v>40.301457042000003</v>
      </c>
      <c r="AE49" s="42">
        <f t="shared" si="6"/>
        <v>22.206102830142004</v>
      </c>
    </row>
    <row r="50" spans="2:31" s="33" customFormat="1" ht="13.5" customHeight="1">
      <c r="B50" s="193"/>
      <c r="C50" s="132"/>
      <c r="D50" s="140" t="s">
        <v>135</v>
      </c>
      <c r="E50" s="141"/>
      <c r="F50" s="116"/>
      <c r="G50" s="99"/>
      <c r="H50" s="99">
        <v>1</v>
      </c>
      <c r="I50" s="99"/>
      <c r="J50" s="99"/>
      <c r="K50" s="99"/>
      <c r="L50" s="149" t="s">
        <v>114</v>
      </c>
      <c r="M50" s="150"/>
      <c r="N50" s="47">
        <v>93.207999999999998</v>
      </c>
      <c r="O50" s="87">
        <f t="shared" ref="O50:O53" si="111">N50/1000</f>
        <v>9.3207999999999999E-2</v>
      </c>
      <c r="P50" s="34">
        <v>2.1000000000000001E-2</v>
      </c>
      <c r="Q50" s="34">
        <v>0</v>
      </c>
      <c r="R50" s="34">
        <f>P50+0.075</f>
        <v>9.6000000000000002E-2</v>
      </c>
      <c r="S50" s="34">
        <f t="shared" si="110"/>
        <v>0.246</v>
      </c>
      <c r="T50" s="34">
        <f t="shared" si="110"/>
        <v>0.39600000000000002</v>
      </c>
      <c r="U50" s="34">
        <f t="shared" si="110"/>
        <v>0.54600000000000004</v>
      </c>
      <c r="V50" s="29">
        <v>8760</v>
      </c>
      <c r="W50" s="18">
        <f t="shared" si="11"/>
        <v>0.55100000000000005</v>
      </c>
      <c r="X50" s="31">
        <f t="shared" ref="X50:X74" si="112">O50*G50*Q50*V50*W50</f>
        <v>0</v>
      </c>
      <c r="Y50" s="31">
        <f t="shared" ref="Y50:Y74" si="113">O50*H50*R50*V50*W50</f>
        <v>43.189694023680012</v>
      </c>
      <c r="Z50" s="31">
        <f t="shared" ref="Z50:Z74" si="114">O50*I50*S50*V50*W50</f>
        <v>0</v>
      </c>
      <c r="AA50" s="31">
        <f t="shared" ref="AA50:AA74" si="115">O50*J50*T50*V50*W50</f>
        <v>0</v>
      </c>
      <c r="AB50" s="31">
        <f t="shared" ref="AB50:AB74" si="116">O50*K50*U50*V50*W50</f>
        <v>0</v>
      </c>
      <c r="AC50" s="31">
        <f t="shared" si="106"/>
        <v>43.189694023680012</v>
      </c>
      <c r="AD50" s="41">
        <f t="shared" si="10"/>
        <v>78.384199680000009</v>
      </c>
      <c r="AE50" s="42">
        <f t="shared" si="6"/>
        <v>43.189694023680012</v>
      </c>
    </row>
    <row r="51" spans="2:31" s="33" customFormat="1" ht="13.5" customHeight="1">
      <c r="B51" s="193"/>
      <c r="C51" s="132"/>
      <c r="D51" s="140" t="s">
        <v>138</v>
      </c>
      <c r="E51" s="141"/>
      <c r="F51" s="116"/>
      <c r="G51" s="99"/>
      <c r="H51" s="99">
        <v>1</v>
      </c>
      <c r="I51" s="99"/>
      <c r="J51" s="99"/>
      <c r="K51" s="99"/>
      <c r="L51" s="149" t="s">
        <v>114</v>
      </c>
      <c r="M51" s="150"/>
      <c r="N51" s="47">
        <v>100.825</v>
      </c>
      <c r="O51" s="87">
        <f t="shared" si="111"/>
        <v>0.100825</v>
      </c>
      <c r="P51" s="34">
        <v>1.2999999999999999E-2</v>
      </c>
      <c r="Q51" s="34">
        <v>0</v>
      </c>
      <c r="R51" s="34">
        <f>P51+0.05</f>
        <v>6.3E-2</v>
      </c>
      <c r="S51" s="34">
        <f t="shared" ref="S51:U59" si="117">R51+0.1</f>
        <v>0.16300000000000001</v>
      </c>
      <c r="T51" s="34">
        <f t="shared" si="117"/>
        <v>0.26300000000000001</v>
      </c>
      <c r="U51" s="34">
        <f t="shared" si="117"/>
        <v>0.36299999999999999</v>
      </c>
      <c r="V51" s="29">
        <v>8760</v>
      </c>
      <c r="W51" s="18">
        <f t="shared" si="11"/>
        <v>0.55100000000000005</v>
      </c>
      <c r="X51" s="31">
        <f t="shared" si="112"/>
        <v>0</v>
      </c>
      <c r="Y51" s="31">
        <f t="shared" si="113"/>
        <v>30.659458851000004</v>
      </c>
      <c r="Z51" s="31">
        <f t="shared" si="114"/>
        <v>0</v>
      </c>
      <c r="AA51" s="31">
        <f t="shared" si="115"/>
        <v>0</v>
      </c>
      <c r="AB51" s="31">
        <f t="shared" si="116"/>
        <v>0</v>
      </c>
      <c r="AC51" s="31">
        <f t="shared" si="106"/>
        <v>30.659458851000004</v>
      </c>
      <c r="AD51" s="41">
        <f t="shared" si="10"/>
        <v>55.643301000000001</v>
      </c>
      <c r="AE51" s="42">
        <f t="shared" si="6"/>
        <v>30.659458851000004</v>
      </c>
    </row>
    <row r="52" spans="2:31" s="33" customFormat="1" ht="14.25" customHeight="1">
      <c r="B52" s="193"/>
      <c r="C52" s="132"/>
      <c r="D52" s="140" t="s">
        <v>141</v>
      </c>
      <c r="E52" s="141"/>
      <c r="F52" s="116"/>
      <c r="G52" s="99"/>
      <c r="H52" s="99">
        <v>1</v>
      </c>
      <c r="I52" s="99"/>
      <c r="J52" s="99"/>
      <c r="K52" s="99"/>
      <c r="L52" s="149" t="s">
        <v>114</v>
      </c>
      <c r="M52" s="150"/>
      <c r="N52" s="47">
        <v>388.74599999999998</v>
      </c>
      <c r="O52" s="87">
        <f t="shared" si="111"/>
        <v>0.38874599999999998</v>
      </c>
      <c r="P52" s="34">
        <v>1.0999999999999999E-2</v>
      </c>
      <c r="Q52" s="34">
        <v>0</v>
      </c>
      <c r="R52" s="34">
        <f>P52+0.05</f>
        <v>6.0999999999999999E-2</v>
      </c>
      <c r="S52" s="34">
        <f t="shared" si="117"/>
        <v>0.161</v>
      </c>
      <c r="T52" s="34">
        <f t="shared" si="117"/>
        <v>0.26100000000000001</v>
      </c>
      <c r="U52" s="34">
        <f t="shared" si="117"/>
        <v>0.36099999999999999</v>
      </c>
      <c r="V52" s="29">
        <v>8760</v>
      </c>
      <c r="W52" s="18">
        <f t="shared" si="11"/>
        <v>0.55100000000000005</v>
      </c>
      <c r="X52" s="31">
        <f t="shared" si="112"/>
        <v>0</v>
      </c>
      <c r="Y52" s="31">
        <f t="shared" si="113"/>
        <v>114.45940222056001</v>
      </c>
      <c r="Z52" s="31">
        <f t="shared" si="114"/>
        <v>0</v>
      </c>
      <c r="AA52" s="31">
        <f t="shared" si="115"/>
        <v>0</v>
      </c>
      <c r="AB52" s="31">
        <f t="shared" si="116"/>
        <v>0</v>
      </c>
      <c r="AC52" s="31">
        <f t="shared" si="106"/>
        <v>114.45940222056001</v>
      </c>
      <c r="AD52" s="41">
        <f t="shared" si="10"/>
        <v>207.73031255999999</v>
      </c>
      <c r="AE52" s="42">
        <f t="shared" si="6"/>
        <v>114.45940222056001</v>
      </c>
    </row>
    <row r="53" spans="2:31" s="33" customFormat="1" ht="14.25" customHeight="1">
      <c r="B53" s="193"/>
      <c r="C53" s="133"/>
      <c r="D53" s="190" t="s">
        <v>139</v>
      </c>
      <c r="E53" s="191"/>
      <c r="F53" s="116"/>
      <c r="G53" s="99"/>
      <c r="H53" s="99">
        <v>1</v>
      </c>
      <c r="I53" s="99"/>
      <c r="J53" s="99"/>
      <c r="K53" s="99"/>
      <c r="L53" s="149" t="s">
        <v>131</v>
      </c>
      <c r="M53" s="150"/>
      <c r="N53" s="118">
        <v>378</v>
      </c>
      <c r="O53" s="119">
        <f t="shared" si="111"/>
        <v>0.378</v>
      </c>
      <c r="P53" s="120">
        <v>0</v>
      </c>
      <c r="Q53" s="121">
        <v>0</v>
      </c>
      <c r="R53" s="121">
        <f>P53+0.05</f>
        <v>0.05</v>
      </c>
      <c r="S53" s="121">
        <f t="shared" si="117"/>
        <v>0.15000000000000002</v>
      </c>
      <c r="T53" s="121">
        <f t="shared" si="117"/>
        <v>0.25</v>
      </c>
      <c r="U53" s="121">
        <f t="shared" si="117"/>
        <v>0.35</v>
      </c>
      <c r="V53" s="122">
        <v>8760</v>
      </c>
      <c r="W53" s="18">
        <f t="shared" si="11"/>
        <v>0.55100000000000005</v>
      </c>
      <c r="X53" s="31">
        <f t="shared" ref="X53" si="118">O53*G53*Q53*V53*W53</f>
        <v>0</v>
      </c>
      <c r="Y53" s="31">
        <f t="shared" ref="Y53" si="119">O53*H53*R53*V53*W53</f>
        <v>91.225763999999998</v>
      </c>
      <c r="Z53" s="31">
        <f t="shared" ref="Z53" si="120">O53*I53*S53*V53*W53</f>
        <v>0</v>
      </c>
      <c r="AA53" s="31">
        <f t="shared" ref="AA53" si="121">O53*J53*T53*V53*W53</f>
        <v>0</v>
      </c>
      <c r="AB53" s="31">
        <f t="shared" ref="AB53" si="122">O53*K53*U53*V53*W53</f>
        <v>0</v>
      </c>
      <c r="AC53" s="31">
        <f t="shared" ref="AC53" si="123">SUM(X53:AB53)</f>
        <v>91.225763999999998</v>
      </c>
      <c r="AD53" s="41">
        <f t="shared" ref="AD53" si="124">AC53/W53</f>
        <v>165.56399999999999</v>
      </c>
      <c r="AE53" s="42">
        <f t="shared" ref="AE53" si="125">AC53</f>
        <v>91.225763999999998</v>
      </c>
    </row>
    <row r="54" spans="2:31" s="33" customFormat="1" ht="14.25" customHeight="1">
      <c r="B54" s="193"/>
      <c r="C54" s="131" t="s">
        <v>66</v>
      </c>
      <c r="D54" s="140" t="s">
        <v>67</v>
      </c>
      <c r="E54" s="141"/>
      <c r="F54" s="116"/>
      <c r="G54" s="99"/>
      <c r="H54" s="99">
        <v>1</v>
      </c>
      <c r="I54" s="99"/>
      <c r="J54" s="99"/>
      <c r="K54" s="99"/>
      <c r="L54" s="149" t="s">
        <v>114</v>
      </c>
      <c r="M54" s="150"/>
      <c r="N54" s="79">
        <v>10799.999999999996</v>
      </c>
      <c r="O54" s="87">
        <f>N54/1000</f>
        <v>10.799999999999997</v>
      </c>
      <c r="P54" s="34">
        <v>5.0000000000000044E-2</v>
      </c>
      <c r="Q54" s="34">
        <v>0</v>
      </c>
      <c r="R54" s="34">
        <f>P54+0.075</f>
        <v>0.12500000000000006</v>
      </c>
      <c r="S54" s="34">
        <f>R54+0.15</f>
        <v>0.27500000000000002</v>
      </c>
      <c r="T54" s="34">
        <f>S54+0.15</f>
        <v>0.42500000000000004</v>
      </c>
      <c r="U54" s="34">
        <f>T54+0.15</f>
        <v>0.57500000000000007</v>
      </c>
      <c r="V54" s="29">
        <v>8760</v>
      </c>
      <c r="W54" s="18">
        <f t="shared" si="11"/>
        <v>0.55100000000000005</v>
      </c>
      <c r="X54" s="31">
        <f t="shared" si="112"/>
        <v>0</v>
      </c>
      <c r="Y54" s="31">
        <f t="shared" si="113"/>
        <v>6516.1260000000011</v>
      </c>
      <c r="Z54" s="31">
        <f t="shared" si="114"/>
        <v>0</v>
      </c>
      <c r="AA54" s="31">
        <f t="shared" si="115"/>
        <v>0</v>
      </c>
      <c r="AB54" s="31">
        <f t="shared" si="116"/>
        <v>0</v>
      </c>
      <c r="AC54" s="31">
        <f t="shared" ref="AC54:AC74" si="126">SUM(X54:AB54)</f>
        <v>6516.1260000000011</v>
      </c>
      <c r="AD54" s="41">
        <f t="shared" si="10"/>
        <v>11826.000000000002</v>
      </c>
      <c r="AE54" s="42">
        <f t="shared" si="6"/>
        <v>6516.1260000000011</v>
      </c>
    </row>
    <row r="55" spans="2:31" s="33" customFormat="1" ht="14.25" customHeight="1">
      <c r="B55" s="193"/>
      <c r="C55" s="132"/>
      <c r="D55" s="140" t="s">
        <v>68</v>
      </c>
      <c r="E55" s="141"/>
      <c r="F55" s="116"/>
      <c r="G55" s="99"/>
      <c r="H55" s="99">
        <v>1</v>
      </c>
      <c r="I55" s="99"/>
      <c r="J55" s="99"/>
      <c r="K55" s="99"/>
      <c r="L55" s="149" t="s">
        <v>114</v>
      </c>
      <c r="M55" s="150"/>
      <c r="N55" s="79">
        <v>25249.999999999985</v>
      </c>
      <c r="O55" s="87">
        <f t="shared" ref="O55:O59" si="127">N55/1000</f>
        <v>25.249999999999986</v>
      </c>
      <c r="P55" s="34">
        <v>5.0000000000000044E-2</v>
      </c>
      <c r="Q55" s="34">
        <v>0</v>
      </c>
      <c r="R55" s="34">
        <f t="shared" ref="R55:R56" si="128">P55+0.075</f>
        <v>0.12500000000000006</v>
      </c>
      <c r="S55" s="34">
        <f t="shared" ref="S55:U56" si="129">R55+0.15</f>
        <v>0.27500000000000002</v>
      </c>
      <c r="T55" s="34">
        <f t="shared" si="129"/>
        <v>0.42500000000000004</v>
      </c>
      <c r="U55" s="34">
        <f t="shared" si="129"/>
        <v>0.57500000000000007</v>
      </c>
      <c r="V55" s="29">
        <v>8760</v>
      </c>
      <c r="W55" s="18">
        <f t="shared" si="11"/>
        <v>0.55100000000000005</v>
      </c>
      <c r="X55" s="31">
        <f t="shared" si="112"/>
        <v>0</v>
      </c>
      <c r="Y55" s="31">
        <f t="shared" si="113"/>
        <v>15234.461249999998</v>
      </c>
      <c r="Z55" s="31">
        <f t="shared" si="114"/>
        <v>0</v>
      </c>
      <c r="AA55" s="31">
        <f t="shared" si="115"/>
        <v>0</v>
      </c>
      <c r="AB55" s="31">
        <f t="shared" si="116"/>
        <v>0</v>
      </c>
      <c r="AC55" s="31">
        <f t="shared" si="126"/>
        <v>15234.461249999998</v>
      </c>
      <c r="AD55" s="41">
        <f t="shared" si="10"/>
        <v>27648.749999999996</v>
      </c>
      <c r="AE55" s="42">
        <f t="shared" si="6"/>
        <v>15234.461249999998</v>
      </c>
    </row>
    <row r="56" spans="2:31" s="33" customFormat="1" ht="14.25" customHeight="1">
      <c r="B56" s="193"/>
      <c r="C56" s="132"/>
      <c r="D56" s="140" t="s">
        <v>69</v>
      </c>
      <c r="E56" s="141"/>
      <c r="F56" s="116"/>
      <c r="G56" s="99"/>
      <c r="H56" s="99">
        <v>1</v>
      </c>
      <c r="I56" s="99"/>
      <c r="J56" s="99"/>
      <c r="K56" s="99"/>
      <c r="L56" s="149" t="s">
        <v>114</v>
      </c>
      <c r="M56" s="150"/>
      <c r="N56" s="79">
        <v>25249.999999999985</v>
      </c>
      <c r="O56" s="87">
        <f t="shared" si="127"/>
        <v>25.249999999999986</v>
      </c>
      <c r="P56" s="34">
        <v>2.8000000000000025E-2</v>
      </c>
      <c r="Q56" s="34">
        <v>0</v>
      </c>
      <c r="R56" s="34">
        <f t="shared" si="128"/>
        <v>0.10300000000000002</v>
      </c>
      <c r="S56" s="34">
        <f t="shared" si="129"/>
        <v>0.253</v>
      </c>
      <c r="T56" s="34">
        <f t="shared" si="129"/>
        <v>0.40300000000000002</v>
      </c>
      <c r="U56" s="34">
        <f t="shared" si="129"/>
        <v>0.55300000000000005</v>
      </c>
      <c r="V56" s="29">
        <v>8760</v>
      </c>
      <c r="W56" s="18">
        <f t="shared" si="11"/>
        <v>0.55100000000000005</v>
      </c>
      <c r="X56" s="31">
        <f t="shared" si="112"/>
        <v>0</v>
      </c>
      <c r="Y56" s="31">
        <f t="shared" si="113"/>
        <v>12553.196069999996</v>
      </c>
      <c r="Z56" s="31">
        <f t="shared" si="114"/>
        <v>0</v>
      </c>
      <c r="AA56" s="31">
        <f t="shared" si="115"/>
        <v>0</v>
      </c>
      <c r="AB56" s="31">
        <f t="shared" si="116"/>
        <v>0</v>
      </c>
      <c r="AC56" s="31">
        <f t="shared" si="126"/>
        <v>12553.196069999996</v>
      </c>
      <c r="AD56" s="41">
        <f t="shared" si="10"/>
        <v>22782.569999999992</v>
      </c>
      <c r="AE56" s="42">
        <f t="shared" si="6"/>
        <v>12553.196069999996</v>
      </c>
    </row>
    <row r="57" spans="2:31" s="33" customFormat="1" ht="14.25" customHeight="1">
      <c r="B57" s="193"/>
      <c r="C57" s="132"/>
      <c r="D57" s="140" t="s">
        <v>70</v>
      </c>
      <c r="E57" s="141"/>
      <c r="F57" s="116"/>
      <c r="G57" s="99"/>
      <c r="H57" s="99">
        <v>1</v>
      </c>
      <c r="I57" s="99"/>
      <c r="J57" s="99"/>
      <c r="K57" s="99"/>
      <c r="L57" s="149" t="s">
        <v>114</v>
      </c>
      <c r="M57" s="150"/>
      <c r="N57" s="79">
        <v>7299.9999999999973</v>
      </c>
      <c r="O57" s="87">
        <f t="shared" si="127"/>
        <v>7.2999999999999972</v>
      </c>
      <c r="P57" s="34">
        <v>6.0000000000000053E-2</v>
      </c>
      <c r="Q57" s="34">
        <v>0</v>
      </c>
      <c r="R57" s="34">
        <f t="shared" ref="R57:R59" si="130">P57+0.05</f>
        <v>0.11000000000000006</v>
      </c>
      <c r="S57" s="34">
        <f t="shared" si="117"/>
        <v>0.21000000000000008</v>
      </c>
      <c r="T57" s="34">
        <f t="shared" si="117"/>
        <v>0.31000000000000005</v>
      </c>
      <c r="U57" s="34">
        <f t="shared" si="117"/>
        <v>0.41000000000000003</v>
      </c>
      <c r="V57" s="29">
        <v>8760</v>
      </c>
      <c r="W57" s="18">
        <f t="shared" si="11"/>
        <v>0.55100000000000005</v>
      </c>
      <c r="X57" s="31">
        <f t="shared" si="112"/>
        <v>0</v>
      </c>
      <c r="Y57" s="31">
        <f t="shared" si="113"/>
        <v>3875.8882800000006</v>
      </c>
      <c r="Z57" s="31">
        <f t="shared" si="114"/>
        <v>0</v>
      </c>
      <c r="AA57" s="31">
        <f t="shared" si="115"/>
        <v>0</v>
      </c>
      <c r="AB57" s="31">
        <f t="shared" si="116"/>
        <v>0</v>
      </c>
      <c r="AC57" s="31">
        <f t="shared" si="126"/>
        <v>3875.8882800000006</v>
      </c>
      <c r="AD57" s="41">
        <f t="shared" si="10"/>
        <v>7034.2800000000007</v>
      </c>
      <c r="AE57" s="42">
        <f t="shared" si="6"/>
        <v>3875.8882800000006</v>
      </c>
    </row>
    <row r="58" spans="2:31" s="33" customFormat="1" ht="14.25" customHeight="1">
      <c r="B58" s="193"/>
      <c r="C58" s="132"/>
      <c r="D58" s="140" t="s">
        <v>71</v>
      </c>
      <c r="E58" s="141"/>
      <c r="F58" s="116"/>
      <c r="G58" s="99"/>
      <c r="H58" s="99">
        <v>1</v>
      </c>
      <c r="I58" s="99"/>
      <c r="J58" s="99"/>
      <c r="K58" s="99"/>
      <c r="L58" s="149" t="s">
        <v>114</v>
      </c>
      <c r="M58" s="150"/>
      <c r="N58" s="79">
        <v>6099.9999999999945</v>
      </c>
      <c r="O58" s="87">
        <f t="shared" si="127"/>
        <v>6.0999999999999943</v>
      </c>
      <c r="P58" s="34">
        <v>4.9999999999999933E-2</v>
      </c>
      <c r="Q58" s="34">
        <v>0</v>
      </c>
      <c r="R58" s="34">
        <f t="shared" si="130"/>
        <v>9.9999999999999936E-2</v>
      </c>
      <c r="S58" s="34">
        <f t="shared" si="117"/>
        <v>0.19999999999999996</v>
      </c>
      <c r="T58" s="34">
        <f t="shared" si="117"/>
        <v>0.29999999999999993</v>
      </c>
      <c r="U58" s="34">
        <f t="shared" si="117"/>
        <v>0.39999999999999991</v>
      </c>
      <c r="V58" s="29">
        <v>8760</v>
      </c>
      <c r="W58" s="18">
        <f t="shared" si="11"/>
        <v>0.55100000000000005</v>
      </c>
      <c r="X58" s="31">
        <f t="shared" si="112"/>
        <v>0</v>
      </c>
      <c r="Y58" s="31">
        <f t="shared" si="113"/>
        <v>2944.3235999999956</v>
      </c>
      <c r="Z58" s="31">
        <f t="shared" si="114"/>
        <v>0</v>
      </c>
      <c r="AA58" s="31">
        <f t="shared" si="115"/>
        <v>0</v>
      </c>
      <c r="AB58" s="31">
        <f t="shared" si="116"/>
        <v>0</v>
      </c>
      <c r="AC58" s="31">
        <f t="shared" si="126"/>
        <v>2944.3235999999956</v>
      </c>
      <c r="AD58" s="41">
        <f t="shared" si="10"/>
        <v>5343.5999999999913</v>
      </c>
      <c r="AE58" s="42">
        <f t="shared" si="6"/>
        <v>2944.3235999999956</v>
      </c>
    </row>
    <row r="59" spans="2:31" s="33" customFormat="1" ht="14.25" customHeight="1">
      <c r="B59" s="194"/>
      <c r="C59" s="133"/>
      <c r="D59" s="140" t="s">
        <v>72</v>
      </c>
      <c r="E59" s="141"/>
      <c r="F59" s="116"/>
      <c r="G59" s="99"/>
      <c r="H59" s="99">
        <v>1</v>
      </c>
      <c r="I59" s="99"/>
      <c r="J59" s="99"/>
      <c r="K59" s="99"/>
      <c r="L59" s="149" t="s">
        <v>114</v>
      </c>
      <c r="M59" s="150"/>
      <c r="N59" s="79">
        <v>15249.999999999985</v>
      </c>
      <c r="O59" s="87">
        <f t="shared" si="127"/>
        <v>15.249999999999986</v>
      </c>
      <c r="P59" s="34">
        <v>4.9999999999999933E-2</v>
      </c>
      <c r="Q59" s="34">
        <v>0</v>
      </c>
      <c r="R59" s="34">
        <f t="shared" si="130"/>
        <v>9.9999999999999936E-2</v>
      </c>
      <c r="S59" s="34">
        <f t="shared" si="117"/>
        <v>0.19999999999999996</v>
      </c>
      <c r="T59" s="34">
        <f t="shared" si="117"/>
        <v>0.29999999999999993</v>
      </c>
      <c r="U59" s="34">
        <f t="shared" si="117"/>
        <v>0.39999999999999991</v>
      </c>
      <c r="V59" s="29">
        <v>8760</v>
      </c>
      <c r="W59" s="18">
        <f t="shared" si="11"/>
        <v>0.55100000000000005</v>
      </c>
      <c r="X59" s="31">
        <f t="shared" si="112"/>
        <v>0</v>
      </c>
      <c r="Y59" s="31">
        <f t="shared" si="113"/>
        <v>7360.8089999999893</v>
      </c>
      <c r="Z59" s="31">
        <f t="shared" si="114"/>
        <v>0</v>
      </c>
      <c r="AA59" s="31">
        <f t="shared" si="115"/>
        <v>0</v>
      </c>
      <c r="AB59" s="31">
        <f t="shared" si="116"/>
        <v>0</v>
      </c>
      <c r="AC59" s="31">
        <f t="shared" si="126"/>
        <v>7360.8089999999893</v>
      </c>
      <c r="AD59" s="41">
        <f t="shared" si="10"/>
        <v>13358.99999999998</v>
      </c>
      <c r="AE59" s="42">
        <f t="shared" si="6"/>
        <v>7360.8089999999893</v>
      </c>
    </row>
    <row r="60" spans="2:31" s="33" customFormat="1" ht="14.25" customHeight="1">
      <c r="B60" s="131" t="s">
        <v>73</v>
      </c>
      <c r="C60" s="127" t="s">
        <v>74</v>
      </c>
      <c r="D60" s="48" t="s">
        <v>75</v>
      </c>
      <c r="E60" s="11" t="s">
        <v>76</v>
      </c>
      <c r="F60" s="100"/>
      <c r="G60" s="99"/>
      <c r="H60" s="99">
        <v>1</v>
      </c>
      <c r="I60" s="99"/>
      <c r="J60" s="99"/>
      <c r="K60" s="99"/>
      <c r="L60" s="149" t="s">
        <v>114</v>
      </c>
      <c r="M60" s="150"/>
      <c r="N60" s="82">
        <v>1968</v>
      </c>
      <c r="O60" s="95">
        <f>N60/1000</f>
        <v>1.968</v>
      </c>
      <c r="P60" s="54">
        <v>0</v>
      </c>
      <c r="Q60" s="43">
        <v>0</v>
      </c>
      <c r="R60" s="43">
        <v>0.1</v>
      </c>
      <c r="S60" s="43">
        <v>0.30000000000000004</v>
      </c>
      <c r="T60" s="43">
        <v>0.5</v>
      </c>
      <c r="U60" s="20">
        <v>0.7</v>
      </c>
      <c r="V60" s="29">
        <v>8760</v>
      </c>
      <c r="W60" s="18">
        <f t="shared" si="11"/>
        <v>0.55100000000000005</v>
      </c>
      <c r="X60" s="31">
        <f t="shared" si="112"/>
        <v>0</v>
      </c>
      <c r="Y60" s="31">
        <f t="shared" si="113"/>
        <v>949.90636800000016</v>
      </c>
      <c r="Z60" s="31">
        <f t="shared" si="114"/>
        <v>0</v>
      </c>
      <c r="AA60" s="31">
        <f t="shared" si="115"/>
        <v>0</v>
      </c>
      <c r="AB60" s="31">
        <f t="shared" si="116"/>
        <v>0</v>
      </c>
      <c r="AC60" s="31">
        <f t="shared" si="126"/>
        <v>949.90636800000016</v>
      </c>
      <c r="AD60" s="32">
        <f t="shared" si="10"/>
        <v>1723.9680000000001</v>
      </c>
      <c r="AE60" s="22">
        <f t="shared" si="6"/>
        <v>949.90636800000016</v>
      </c>
    </row>
    <row r="61" spans="2:31" s="33" customFormat="1">
      <c r="B61" s="132"/>
      <c r="C61" s="127" t="s">
        <v>77</v>
      </c>
      <c r="D61" s="48" t="s">
        <v>78</v>
      </c>
      <c r="E61" s="11" t="s">
        <v>76</v>
      </c>
      <c r="F61" s="100"/>
      <c r="G61" s="99"/>
      <c r="H61" s="99">
        <v>1</v>
      </c>
      <c r="I61" s="99"/>
      <c r="J61" s="99"/>
      <c r="K61" s="99"/>
      <c r="L61" s="149" t="s">
        <v>114</v>
      </c>
      <c r="M61" s="150"/>
      <c r="N61" s="83">
        <v>6539</v>
      </c>
      <c r="O61" s="96">
        <f t="shared" ref="O61:O74" si="131">N61/1000</f>
        <v>6.5389999999999997</v>
      </c>
      <c r="P61" s="55">
        <v>0</v>
      </c>
      <c r="Q61" s="34">
        <v>0</v>
      </c>
      <c r="R61" s="34">
        <v>0.1</v>
      </c>
      <c r="S61" s="34">
        <v>0.30000000000000004</v>
      </c>
      <c r="T61" s="34">
        <v>0.5</v>
      </c>
      <c r="U61" s="34">
        <v>0.7</v>
      </c>
      <c r="V61" s="29">
        <v>8760</v>
      </c>
      <c r="W61" s="18">
        <f t="shared" si="11"/>
        <v>0.55100000000000005</v>
      </c>
      <c r="X61" s="31">
        <f t="shared" si="112"/>
        <v>0</v>
      </c>
      <c r="Y61" s="31">
        <f t="shared" si="113"/>
        <v>3156.2183640000007</v>
      </c>
      <c r="Z61" s="31">
        <f t="shared" si="114"/>
        <v>0</v>
      </c>
      <c r="AA61" s="31">
        <f t="shared" si="115"/>
        <v>0</v>
      </c>
      <c r="AB61" s="31">
        <f t="shared" si="116"/>
        <v>0</v>
      </c>
      <c r="AC61" s="31">
        <f t="shared" si="126"/>
        <v>3156.2183640000007</v>
      </c>
      <c r="AD61" s="44">
        <f t="shared" si="10"/>
        <v>5728.1640000000007</v>
      </c>
      <c r="AE61" s="22">
        <f t="shared" si="6"/>
        <v>3156.2183640000007</v>
      </c>
    </row>
    <row r="62" spans="2:31" s="33" customFormat="1">
      <c r="B62" s="132"/>
      <c r="C62" s="127" t="s">
        <v>79</v>
      </c>
      <c r="D62" s="48" t="s">
        <v>80</v>
      </c>
      <c r="E62" s="11" t="s">
        <v>76</v>
      </c>
      <c r="F62" s="100"/>
      <c r="G62" s="99"/>
      <c r="H62" s="99">
        <v>1</v>
      </c>
      <c r="I62" s="99"/>
      <c r="J62" s="99"/>
      <c r="K62" s="99"/>
      <c r="L62" s="149" t="s">
        <v>114</v>
      </c>
      <c r="M62" s="150"/>
      <c r="N62" s="83">
        <v>781</v>
      </c>
      <c r="O62" s="96">
        <f t="shared" si="131"/>
        <v>0.78100000000000003</v>
      </c>
      <c r="P62" s="55">
        <v>0</v>
      </c>
      <c r="Q62" s="34">
        <v>0</v>
      </c>
      <c r="R62" s="34">
        <v>0.1</v>
      </c>
      <c r="S62" s="34">
        <v>0.30000000000000004</v>
      </c>
      <c r="T62" s="34">
        <v>0.5</v>
      </c>
      <c r="U62" s="34">
        <v>0.7</v>
      </c>
      <c r="V62" s="29">
        <v>8760</v>
      </c>
      <c r="W62" s="18">
        <f t="shared" si="11"/>
        <v>0.55100000000000005</v>
      </c>
      <c r="X62" s="31">
        <f t="shared" si="112"/>
        <v>0</v>
      </c>
      <c r="Y62" s="31">
        <f t="shared" si="113"/>
        <v>376.96995600000008</v>
      </c>
      <c r="Z62" s="31">
        <f t="shared" si="114"/>
        <v>0</v>
      </c>
      <c r="AA62" s="31">
        <f t="shared" si="115"/>
        <v>0</v>
      </c>
      <c r="AB62" s="31">
        <f t="shared" si="116"/>
        <v>0</v>
      </c>
      <c r="AC62" s="31">
        <f t="shared" si="126"/>
        <v>376.96995600000008</v>
      </c>
      <c r="AD62" s="44">
        <f t="shared" si="10"/>
        <v>684.15600000000006</v>
      </c>
      <c r="AE62" s="22">
        <f t="shared" si="6"/>
        <v>376.96995600000008</v>
      </c>
    </row>
    <row r="63" spans="2:31" s="33" customFormat="1">
      <c r="B63" s="132"/>
      <c r="C63" s="127" t="s">
        <v>81</v>
      </c>
      <c r="D63" s="48" t="s">
        <v>82</v>
      </c>
      <c r="E63" s="11" t="s">
        <v>76</v>
      </c>
      <c r="F63" s="100"/>
      <c r="G63" s="99"/>
      <c r="H63" s="99">
        <v>1</v>
      </c>
      <c r="I63" s="99"/>
      <c r="J63" s="99"/>
      <c r="K63" s="99"/>
      <c r="L63" s="149" t="s">
        <v>114</v>
      </c>
      <c r="M63" s="150"/>
      <c r="N63" s="83">
        <v>1327</v>
      </c>
      <c r="O63" s="96">
        <f t="shared" si="131"/>
        <v>1.327</v>
      </c>
      <c r="P63" s="55">
        <v>0</v>
      </c>
      <c r="Q63" s="34">
        <v>0</v>
      </c>
      <c r="R63" s="34">
        <v>0.1</v>
      </c>
      <c r="S63" s="34">
        <v>0.30000000000000004</v>
      </c>
      <c r="T63" s="34">
        <v>0.5</v>
      </c>
      <c r="U63" s="34">
        <v>0.7</v>
      </c>
      <c r="V63" s="29">
        <v>8760</v>
      </c>
      <c r="W63" s="18">
        <f t="shared" si="11"/>
        <v>0.55100000000000005</v>
      </c>
      <c r="X63" s="31">
        <f t="shared" si="112"/>
        <v>0</v>
      </c>
      <c r="Y63" s="31">
        <f t="shared" si="113"/>
        <v>640.51105200000006</v>
      </c>
      <c r="Z63" s="31">
        <f t="shared" si="114"/>
        <v>0</v>
      </c>
      <c r="AA63" s="31">
        <f t="shared" si="115"/>
        <v>0</v>
      </c>
      <c r="AB63" s="31">
        <f t="shared" si="116"/>
        <v>0</v>
      </c>
      <c r="AC63" s="31">
        <f t="shared" si="126"/>
        <v>640.51105200000006</v>
      </c>
      <c r="AD63" s="44">
        <f t="shared" si="10"/>
        <v>1162.452</v>
      </c>
      <c r="AE63" s="22">
        <f t="shared" si="6"/>
        <v>640.51105200000006</v>
      </c>
    </row>
    <row r="64" spans="2:31" s="33" customFormat="1">
      <c r="B64" s="132"/>
      <c r="C64" s="127" t="s">
        <v>83</v>
      </c>
      <c r="D64" s="48" t="s">
        <v>84</v>
      </c>
      <c r="E64" s="11" t="s">
        <v>76</v>
      </c>
      <c r="F64" s="100"/>
      <c r="G64" s="99"/>
      <c r="H64" s="99">
        <v>1</v>
      </c>
      <c r="I64" s="99"/>
      <c r="J64" s="99"/>
      <c r="K64" s="99"/>
      <c r="L64" s="149" t="s">
        <v>114</v>
      </c>
      <c r="M64" s="150"/>
      <c r="N64" s="83">
        <v>12121</v>
      </c>
      <c r="O64" s="96">
        <f t="shared" si="131"/>
        <v>12.121</v>
      </c>
      <c r="P64" s="55">
        <v>0</v>
      </c>
      <c r="Q64" s="34">
        <v>0</v>
      </c>
      <c r="R64" s="34">
        <v>0.1</v>
      </c>
      <c r="S64" s="34">
        <v>0.30000000000000004</v>
      </c>
      <c r="T64" s="34">
        <v>0.5</v>
      </c>
      <c r="U64" s="34">
        <v>0.7</v>
      </c>
      <c r="V64" s="29">
        <v>8760</v>
      </c>
      <c r="W64" s="18">
        <f t="shared" si="11"/>
        <v>0.55100000000000005</v>
      </c>
      <c r="X64" s="31">
        <f t="shared" si="112"/>
        <v>0</v>
      </c>
      <c r="Y64" s="31">
        <f t="shared" si="113"/>
        <v>5850.5157960000006</v>
      </c>
      <c r="Z64" s="31">
        <f t="shared" si="114"/>
        <v>0</v>
      </c>
      <c r="AA64" s="31">
        <f t="shared" si="115"/>
        <v>0</v>
      </c>
      <c r="AB64" s="31">
        <f t="shared" si="116"/>
        <v>0</v>
      </c>
      <c r="AC64" s="31">
        <f t="shared" si="126"/>
        <v>5850.5157960000006</v>
      </c>
      <c r="AD64" s="44">
        <f t="shared" si="10"/>
        <v>10617.996000000001</v>
      </c>
      <c r="AE64" s="22">
        <f t="shared" si="6"/>
        <v>5850.5157960000006</v>
      </c>
    </row>
    <row r="65" spans="2:31" s="33" customFormat="1">
      <c r="B65" s="132"/>
      <c r="C65" s="127" t="s">
        <v>85</v>
      </c>
      <c r="D65" s="48" t="s">
        <v>86</v>
      </c>
      <c r="E65" s="11" t="s">
        <v>76</v>
      </c>
      <c r="F65" s="100"/>
      <c r="G65" s="99"/>
      <c r="H65" s="99">
        <v>1</v>
      </c>
      <c r="I65" s="99"/>
      <c r="J65" s="99"/>
      <c r="K65" s="99"/>
      <c r="L65" s="149" t="s">
        <v>114</v>
      </c>
      <c r="M65" s="150"/>
      <c r="N65" s="83">
        <v>900</v>
      </c>
      <c r="O65" s="96">
        <f t="shared" si="131"/>
        <v>0.9</v>
      </c>
      <c r="P65" s="55">
        <v>0</v>
      </c>
      <c r="Q65" s="34">
        <v>0</v>
      </c>
      <c r="R65" s="34">
        <v>0.1</v>
      </c>
      <c r="S65" s="34">
        <v>0.30000000000000004</v>
      </c>
      <c r="T65" s="34">
        <v>0.5</v>
      </c>
      <c r="U65" s="34">
        <v>0.7</v>
      </c>
      <c r="V65" s="29">
        <v>8760</v>
      </c>
      <c r="W65" s="18">
        <f t="shared" si="11"/>
        <v>0.55100000000000005</v>
      </c>
      <c r="X65" s="31">
        <f t="shared" si="112"/>
        <v>0</v>
      </c>
      <c r="Y65" s="31">
        <f t="shared" si="113"/>
        <v>434.40840000000009</v>
      </c>
      <c r="Z65" s="31">
        <f t="shared" si="114"/>
        <v>0</v>
      </c>
      <c r="AA65" s="31">
        <f t="shared" si="115"/>
        <v>0</v>
      </c>
      <c r="AB65" s="31">
        <f t="shared" si="116"/>
        <v>0</v>
      </c>
      <c r="AC65" s="31">
        <f t="shared" si="126"/>
        <v>434.40840000000009</v>
      </c>
      <c r="AD65" s="44">
        <f>AC65/W65</f>
        <v>788.40000000000009</v>
      </c>
      <c r="AE65" s="22">
        <f t="shared" si="6"/>
        <v>434.40840000000009</v>
      </c>
    </row>
    <row r="66" spans="2:31" s="33" customFormat="1">
      <c r="B66" s="132"/>
      <c r="C66" s="127" t="s">
        <v>87</v>
      </c>
      <c r="D66" s="48" t="s">
        <v>88</v>
      </c>
      <c r="E66" s="11" t="s">
        <v>76</v>
      </c>
      <c r="F66" s="100"/>
      <c r="G66" s="99"/>
      <c r="H66" s="99">
        <v>1</v>
      </c>
      <c r="I66" s="99"/>
      <c r="J66" s="99"/>
      <c r="K66" s="99"/>
      <c r="L66" s="149" t="s">
        <v>114</v>
      </c>
      <c r="M66" s="150"/>
      <c r="N66" s="83">
        <v>5566</v>
      </c>
      <c r="O66" s="96">
        <f t="shared" si="131"/>
        <v>5.5659999999999998</v>
      </c>
      <c r="P66" s="55">
        <v>0</v>
      </c>
      <c r="Q66" s="34">
        <v>0</v>
      </c>
      <c r="R66" s="34">
        <v>0.1</v>
      </c>
      <c r="S66" s="34">
        <v>0.30000000000000004</v>
      </c>
      <c r="T66" s="34">
        <v>0.5</v>
      </c>
      <c r="U66" s="34">
        <v>0.7</v>
      </c>
      <c r="V66" s="29">
        <v>8760</v>
      </c>
      <c r="W66" s="18">
        <f t="shared" si="11"/>
        <v>0.55100000000000005</v>
      </c>
      <c r="X66" s="31">
        <f t="shared" si="112"/>
        <v>0</v>
      </c>
      <c r="Y66" s="31">
        <f t="shared" si="113"/>
        <v>2686.5746160000003</v>
      </c>
      <c r="Z66" s="31">
        <f t="shared" si="114"/>
        <v>0</v>
      </c>
      <c r="AA66" s="31">
        <f t="shared" si="115"/>
        <v>0</v>
      </c>
      <c r="AB66" s="31">
        <f t="shared" si="116"/>
        <v>0</v>
      </c>
      <c r="AC66" s="31">
        <f t="shared" si="126"/>
        <v>2686.5746160000003</v>
      </c>
      <c r="AD66" s="44">
        <f t="shared" si="10"/>
        <v>4875.8159999999998</v>
      </c>
      <c r="AE66" s="22">
        <f t="shared" si="6"/>
        <v>2686.5746160000003</v>
      </c>
    </row>
    <row r="67" spans="2:31" s="33" customFormat="1">
      <c r="B67" s="132"/>
      <c r="C67" s="131" t="s">
        <v>89</v>
      </c>
      <c r="D67" s="188" t="s">
        <v>90</v>
      </c>
      <c r="E67" s="11" t="s">
        <v>91</v>
      </c>
      <c r="F67" s="100"/>
      <c r="G67" s="99"/>
      <c r="H67" s="99">
        <v>1</v>
      </c>
      <c r="I67" s="99"/>
      <c r="J67" s="99"/>
      <c r="K67" s="99"/>
      <c r="L67" s="149" t="s">
        <v>114</v>
      </c>
      <c r="M67" s="150"/>
      <c r="N67" s="84">
        <v>178.6</v>
      </c>
      <c r="O67" s="96">
        <f t="shared" si="131"/>
        <v>0.17859999999999998</v>
      </c>
      <c r="P67" s="56">
        <v>0.5</v>
      </c>
      <c r="Q67" s="20">
        <v>0</v>
      </c>
      <c r="R67" s="59">
        <f>P67+0.1*0.5</f>
        <v>0.55000000000000004</v>
      </c>
      <c r="S67" s="59">
        <f>R67+0.2*0.5</f>
        <v>0.65</v>
      </c>
      <c r="T67" s="59">
        <f>S67+0.2*0.5</f>
        <v>0.75</v>
      </c>
      <c r="U67" s="59">
        <f>T67+0.2*0.5</f>
        <v>0.85</v>
      </c>
      <c r="V67" s="29">
        <v>8760</v>
      </c>
      <c r="W67" s="18">
        <f t="shared" si="11"/>
        <v>0.55100000000000005</v>
      </c>
      <c r="X67" s="31">
        <f t="shared" si="112"/>
        <v>0</v>
      </c>
      <c r="Y67" s="31">
        <f t="shared" si="113"/>
        <v>474.13263480000001</v>
      </c>
      <c r="Z67" s="31">
        <f t="shared" si="114"/>
        <v>0</v>
      </c>
      <c r="AA67" s="31">
        <f t="shared" si="115"/>
        <v>0</v>
      </c>
      <c r="AB67" s="31">
        <f t="shared" si="116"/>
        <v>0</v>
      </c>
      <c r="AC67" s="31">
        <f t="shared" si="126"/>
        <v>474.13263480000001</v>
      </c>
      <c r="AD67" s="44">
        <f t="shared" si="10"/>
        <v>860.49479999999994</v>
      </c>
      <c r="AE67" s="22">
        <f t="shared" si="6"/>
        <v>474.13263480000001</v>
      </c>
    </row>
    <row r="68" spans="2:31" s="33" customFormat="1">
      <c r="B68" s="132"/>
      <c r="C68" s="133"/>
      <c r="D68" s="188"/>
      <c r="E68" s="11" t="s">
        <v>76</v>
      </c>
      <c r="F68" s="100"/>
      <c r="G68" s="99"/>
      <c r="H68" s="99">
        <v>1</v>
      </c>
      <c r="I68" s="99"/>
      <c r="J68" s="99"/>
      <c r="K68" s="99"/>
      <c r="L68" s="149" t="s">
        <v>114</v>
      </c>
      <c r="M68" s="150"/>
      <c r="N68" s="83">
        <v>55</v>
      </c>
      <c r="O68" s="96">
        <f t="shared" si="131"/>
        <v>5.5E-2</v>
      </c>
      <c r="P68" s="55">
        <v>0</v>
      </c>
      <c r="Q68" s="34">
        <v>0</v>
      </c>
      <c r="R68" s="34">
        <v>0.1</v>
      </c>
      <c r="S68" s="34">
        <v>0.30000000000000004</v>
      </c>
      <c r="T68" s="34">
        <v>0.5</v>
      </c>
      <c r="U68" s="34">
        <v>0.7</v>
      </c>
      <c r="V68" s="29">
        <v>8760</v>
      </c>
      <c r="W68" s="18">
        <f t="shared" si="11"/>
        <v>0.55100000000000005</v>
      </c>
      <c r="X68" s="31">
        <f t="shared" si="112"/>
        <v>0</v>
      </c>
      <c r="Y68" s="31">
        <f t="shared" si="113"/>
        <v>26.547180000000004</v>
      </c>
      <c r="Z68" s="31">
        <f t="shared" si="114"/>
        <v>0</v>
      </c>
      <c r="AA68" s="31">
        <f t="shared" si="115"/>
        <v>0</v>
      </c>
      <c r="AB68" s="31">
        <f t="shared" si="116"/>
        <v>0</v>
      </c>
      <c r="AC68" s="31">
        <f t="shared" si="126"/>
        <v>26.547180000000004</v>
      </c>
      <c r="AD68" s="44">
        <f t="shared" si="10"/>
        <v>48.180000000000007</v>
      </c>
      <c r="AE68" s="22">
        <f t="shared" si="6"/>
        <v>26.547180000000004</v>
      </c>
    </row>
    <row r="69" spans="2:31" s="33" customFormat="1">
      <c r="B69" s="132"/>
      <c r="C69" s="136" t="s">
        <v>92</v>
      </c>
      <c r="D69" s="189" t="s">
        <v>93</v>
      </c>
      <c r="E69" s="11" t="s">
        <v>91</v>
      </c>
      <c r="F69" s="100"/>
      <c r="G69" s="99"/>
      <c r="H69" s="99">
        <v>1</v>
      </c>
      <c r="I69" s="99"/>
      <c r="J69" s="99"/>
      <c r="K69" s="99"/>
      <c r="L69" s="149" t="s">
        <v>114</v>
      </c>
      <c r="M69" s="150"/>
      <c r="N69" s="84">
        <v>178.6</v>
      </c>
      <c r="O69" s="96">
        <f t="shared" si="131"/>
        <v>0.17859999999999998</v>
      </c>
      <c r="P69" s="56">
        <v>0.5</v>
      </c>
      <c r="Q69" s="20">
        <v>0</v>
      </c>
      <c r="R69" s="59">
        <f>P69+0.1*0.5</f>
        <v>0.55000000000000004</v>
      </c>
      <c r="S69" s="59">
        <f>R69+0.2*0.5</f>
        <v>0.65</v>
      </c>
      <c r="T69" s="59">
        <f>S69+0.2*0.5</f>
        <v>0.75</v>
      </c>
      <c r="U69" s="59">
        <f>T69+0.2*0.5</f>
        <v>0.85</v>
      </c>
      <c r="V69" s="29">
        <v>8760</v>
      </c>
      <c r="W69" s="18">
        <f t="shared" si="11"/>
        <v>0.55100000000000005</v>
      </c>
      <c r="X69" s="31">
        <f t="shared" si="112"/>
        <v>0</v>
      </c>
      <c r="Y69" s="31">
        <f t="shared" si="113"/>
        <v>474.13263480000001</v>
      </c>
      <c r="Z69" s="31">
        <f t="shared" si="114"/>
        <v>0</v>
      </c>
      <c r="AA69" s="31">
        <f t="shared" si="115"/>
        <v>0</v>
      </c>
      <c r="AB69" s="31">
        <f t="shared" si="116"/>
        <v>0</v>
      </c>
      <c r="AC69" s="31">
        <f t="shared" si="126"/>
        <v>474.13263480000001</v>
      </c>
      <c r="AD69" s="44">
        <f t="shared" si="10"/>
        <v>860.49479999999994</v>
      </c>
      <c r="AE69" s="22">
        <f t="shared" si="6"/>
        <v>474.13263480000001</v>
      </c>
    </row>
    <row r="70" spans="2:31" s="33" customFormat="1">
      <c r="B70" s="132"/>
      <c r="C70" s="137"/>
      <c r="D70" s="189"/>
      <c r="E70" s="11" t="s">
        <v>76</v>
      </c>
      <c r="F70" s="100"/>
      <c r="G70" s="99"/>
      <c r="H70" s="99">
        <v>1</v>
      </c>
      <c r="I70" s="99"/>
      <c r="J70" s="99"/>
      <c r="K70" s="99"/>
      <c r="L70" s="149" t="s">
        <v>114</v>
      </c>
      <c r="M70" s="150"/>
      <c r="N70" s="83">
        <v>133</v>
      </c>
      <c r="O70" s="96">
        <f t="shared" si="131"/>
        <v>0.13300000000000001</v>
      </c>
      <c r="P70" s="55">
        <v>0</v>
      </c>
      <c r="Q70" s="34">
        <v>0</v>
      </c>
      <c r="R70" s="34">
        <v>0.1</v>
      </c>
      <c r="S70" s="34">
        <v>0.30000000000000004</v>
      </c>
      <c r="T70" s="34">
        <v>0.5</v>
      </c>
      <c r="U70" s="34">
        <v>0.7</v>
      </c>
      <c r="V70" s="29">
        <v>8760</v>
      </c>
      <c r="W70" s="18">
        <f t="shared" si="11"/>
        <v>0.55100000000000005</v>
      </c>
      <c r="X70" s="31">
        <f t="shared" si="112"/>
        <v>0</v>
      </c>
      <c r="Y70" s="31">
        <f t="shared" si="113"/>
        <v>64.195908000000017</v>
      </c>
      <c r="Z70" s="31">
        <f t="shared" si="114"/>
        <v>0</v>
      </c>
      <c r="AA70" s="31">
        <f t="shared" si="115"/>
        <v>0</v>
      </c>
      <c r="AB70" s="31">
        <f t="shared" si="116"/>
        <v>0</v>
      </c>
      <c r="AC70" s="31">
        <f t="shared" si="126"/>
        <v>64.195908000000017</v>
      </c>
      <c r="AD70" s="44">
        <f t="shared" si="10"/>
        <v>116.50800000000002</v>
      </c>
      <c r="AE70" s="22">
        <f t="shared" si="6"/>
        <v>64.195908000000017</v>
      </c>
    </row>
    <row r="71" spans="2:31" s="33" customFormat="1" ht="13.5" customHeight="1">
      <c r="B71" s="132"/>
      <c r="C71" s="136" t="s">
        <v>94</v>
      </c>
      <c r="D71" s="189" t="s">
        <v>95</v>
      </c>
      <c r="E71" s="11" t="s">
        <v>91</v>
      </c>
      <c r="F71" s="100"/>
      <c r="G71" s="99"/>
      <c r="H71" s="99">
        <v>1</v>
      </c>
      <c r="I71" s="99"/>
      <c r="J71" s="99"/>
      <c r="K71" s="99"/>
      <c r="L71" s="149" t="s">
        <v>114</v>
      </c>
      <c r="M71" s="150"/>
      <c r="N71" s="84">
        <v>178.6</v>
      </c>
      <c r="O71" s="96">
        <f t="shared" si="131"/>
        <v>0.17859999999999998</v>
      </c>
      <c r="P71" s="56">
        <v>0.5</v>
      </c>
      <c r="Q71" s="20">
        <v>0</v>
      </c>
      <c r="R71" s="59">
        <f>P71+0.1*0.5</f>
        <v>0.55000000000000004</v>
      </c>
      <c r="S71" s="59">
        <f>R71+0.2*0.5</f>
        <v>0.65</v>
      </c>
      <c r="T71" s="59">
        <f>S71+0.2*0.5</f>
        <v>0.75</v>
      </c>
      <c r="U71" s="59">
        <f>T71+0.2*0.5</f>
        <v>0.85</v>
      </c>
      <c r="V71" s="29">
        <v>8760</v>
      </c>
      <c r="W71" s="18">
        <f t="shared" si="11"/>
        <v>0.55100000000000005</v>
      </c>
      <c r="X71" s="31">
        <f t="shared" si="112"/>
        <v>0</v>
      </c>
      <c r="Y71" s="31">
        <f t="shared" si="113"/>
        <v>474.13263480000001</v>
      </c>
      <c r="Z71" s="31">
        <f t="shared" si="114"/>
        <v>0</v>
      </c>
      <c r="AA71" s="31">
        <f t="shared" si="115"/>
        <v>0</v>
      </c>
      <c r="AB71" s="31">
        <f t="shared" si="116"/>
        <v>0</v>
      </c>
      <c r="AC71" s="31">
        <f t="shared" si="126"/>
        <v>474.13263480000001</v>
      </c>
      <c r="AD71" s="44">
        <f t="shared" si="10"/>
        <v>860.49479999999994</v>
      </c>
      <c r="AE71" s="22">
        <f t="shared" si="6"/>
        <v>474.13263480000001</v>
      </c>
    </row>
    <row r="72" spans="2:31" s="33" customFormat="1">
      <c r="B72" s="132"/>
      <c r="C72" s="137"/>
      <c r="D72" s="189"/>
      <c r="E72" s="11" t="s">
        <v>76</v>
      </c>
      <c r="F72" s="100"/>
      <c r="G72" s="99"/>
      <c r="H72" s="99">
        <v>1</v>
      </c>
      <c r="I72" s="99"/>
      <c r="J72" s="99"/>
      <c r="K72" s="99"/>
      <c r="L72" s="149" t="s">
        <v>114</v>
      </c>
      <c r="M72" s="150"/>
      <c r="N72" s="83">
        <v>390</v>
      </c>
      <c r="O72" s="96">
        <f t="shared" si="131"/>
        <v>0.39</v>
      </c>
      <c r="P72" s="55">
        <v>0</v>
      </c>
      <c r="Q72" s="34">
        <v>0</v>
      </c>
      <c r="R72" s="34">
        <v>0.1</v>
      </c>
      <c r="S72" s="34">
        <v>0.30000000000000004</v>
      </c>
      <c r="T72" s="34">
        <v>0.5</v>
      </c>
      <c r="U72" s="34">
        <v>0.7</v>
      </c>
      <c r="V72" s="29">
        <v>8760</v>
      </c>
      <c r="W72" s="18">
        <f t="shared" si="11"/>
        <v>0.55100000000000005</v>
      </c>
      <c r="X72" s="31">
        <f t="shared" si="112"/>
        <v>0</v>
      </c>
      <c r="Y72" s="31">
        <f t="shared" si="113"/>
        <v>188.24364000000003</v>
      </c>
      <c r="Z72" s="31">
        <f t="shared" si="114"/>
        <v>0</v>
      </c>
      <c r="AA72" s="31">
        <f t="shared" si="115"/>
        <v>0</v>
      </c>
      <c r="AB72" s="31">
        <f t="shared" si="116"/>
        <v>0</v>
      </c>
      <c r="AC72" s="31">
        <f t="shared" si="126"/>
        <v>188.24364000000003</v>
      </c>
      <c r="AD72" s="44">
        <f t="shared" si="10"/>
        <v>341.64000000000004</v>
      </c>
      <c r="AE72" s="22">
        <f t="shared" si="6"/>
        <v>188.24364000000003</v>
      </c>
    </row>
    <row r="73" spans="2:31" s="33" customFormat="1">
      <c r="B73" s="132"/>
      <c r="C73" s="100" t="s">
        <v>96</v>
      </c>
      <c r="D73" s="7" t="s">
        <v>97</v>
      </c>
      <c r="E73" s="11" t="s">
        <v>76</v>
      </c>
      <c r="F73" s="100"/>
      <c r="G73" s="99"/>
      <c r="H73" s="99">
        <v>1</v>
      </c>
      <c r="I73" s="99"/>
      <c r="J73" s="99"/>
      <c r="K73" s="99"/>
      <c r="L73" s="149" t="s">
        <v>114</v>
      </c>
      <c r="M73" s="150"/>
      <c r="N73" s="83">
        <v>1109</v>
      </c>
      <c r="O73" s="96">
        <f t="shared" si="131"/>
        <v>1.109</v>
      </c>
      <c r="P73" s="55">
        <v>0</v>
      </c>
      <c r="Q73" s="34">
        <v>0</v>
      </c>
      <c r="R73" s="34">
        <v>0.1</v>
      </c>
      <c r="S73" s="34">
        <v>0.30000000000000004</v>
      </c>
      <c r="T73" s="34">
        <v>0.5</v>
      </c>
      <c r="U73" s="34">
        <v>0.7</v>
      </c>
      <c r="V73" s="29">
        <v>8760</v>
      </c>
      <c r="W73" s="18">
        <f t="shared" si="11"/>
        <v>0.55100000000000005</v>
      </c>
      <c r="X73" s="31">
        <f t="shared" si="112"/>
        <v>0</v>
      </c>
      <c r="Y73" s="31">
        <f t="shared" si="113"/>
        <v>535.28768400000001</v>
      </c>
      <c r="Z73" s="31">
        <f t="shared" si="114"/>
        <v>0</v>
      </c>
      <c r="AA73" s="31">
        <f t="shared" si="115"/>
        <v>0</v>
      </c>
      <c r="AB73" s="31">
        <f t="shared" si="116"/>
        <v>0</v>
      </c>
      <c r="AC73" s="31">
        <f t="shared" si="126"/>
        <v>535.28768400000001</v>
      </c>
      <c r="AD73" s="44">
        <f t="shared" si="10"/>
        <v>971.48399999999992</v>
      </c>
      <c r="AE73" s="22">
        <f t="shared" si="6"/>
        <v>535.28768400000001</v>
      </c>
    </row>
    <row r="74" spans="2:31" s="33" customFormat="1" ht="14.25" thickBot="1">
      <c r="B74" s="133"/>
      <c r="C74" s="100" t="s">
        <v>98</v>
      </c>
      <c r="D74" s="7" t="s">
        <v>99</v>
      </c>
      <c r="E74" s="10" t="s">
        <v>76</v>
      </c>
      <c r="F74" s="100"/>
      <c r="G74" s="99"/>
      <c r="H74" s="99">
        <v>1</v>
      </c>
      <c r="I74" s="99"/>
      <c r="J74" s="99"/>
      <c r="K74" s="99"/>
      <c r="L74" s="149" t="s">
        <v>114</v>
      </c>
      <c r="M74" s="150"/>
      <c r="N74" s="85">
        <v>120</v>
      </c>
      <c r="O74" s="97">
        <f t="shared" si="131"/>
        <v>0.12</v>
      </c>
      <c r="P74" s="57">
        <v>0</v>
      </c>
      <c r="Q74" s="35">
        <v>0</v>
      </c>
      <c r="R74" s="35">
        <v>0.1</v>
      </c>
      <c r="S74" s="35">
        <v>0.30000000000000004</v>
      </c>
      <c r="T74" s="35">
        <v>0.5</v>
      </c>
      <c r="U74" s="35">
        <v>0.7</v>
      </c>
      <c r="V74" s="29">
        <v>8760</v>
      </c>
      <c r="W74" s="18">
        <f t="shared" si="11"/>
        <v>0.55100000000000005</v>
      </c>
      <c r="X74" s="31">
        <f t="shared" si="112"/>
        <v>0</v>
      </c>
      <c r="Y74" s="31">
        <f t="shared" si="113"/>
        <v>57.921120000000009</v>
      </c>
      <c r="Z74" s="31">
        <f t="shared" si="114"/>
        <v>0</v>
      </c>
      <c r="AA74" s="31">
        <f t="shared" si="115"/>
        <v>0</v>
      </c>
      <c r="AB74" s="31">
        <f t="shared" si="116"/>
        <v>0</v>
      </c>
      <c r="AC74" s="31">
        <f t="shared" si="126"/>
        <v>57.921120000000009</v>
      </c>
      <c r="AD74" s="44">
        <f t="shared" si="10"/>
        <v>105.12</v>
      </c>
      <c r="AE74" s="22">
        <f t="shared" si="6"/>
        <v>57.921120000000009</v>
      </c>
    </row>
    <row r="75" spans="2:31" s="33" customFormat="1">
      <c r="B75" s="134" t="s">
        <v>100</v>
      </c>
      <c r="C75" s="134" t="s">
        <v>101</v>
      </c>
      <c r="D75" s="145" t="s">
        <v>102</v>
      </c>
      <c r="E75" s="146"/>
      <c r="F75" s="136"/>
      <c r="G75" s="134"/>
      <c r="H75" s="134">
        <v>1</v>
      </c>
      <c r="I75" s="134"/>
      <c r="J75" s="134"/>
      <c r="K75" s="134"/>
      <c r="L75" s="9" t="s">
        <v>112</v>
      </c>
      <c r="M75" s="9">
        <v>5000</v>
      </c>
      <c r="N75" s="169">
        <f>IF(AND(M75&lt;&gt;"",M76&lt;&gt;0),EXP(1.85*LN(M76)-18.8)*M75,0)</f>
        <v>238.4120777321962</v>
      </c>
      <c r="O75" s="173">
        <f>N75/1000</f>
        <v>0.23841207773219619</v>
      </c>
      <c r="P75" s="168">
        <v>0</v>
      </c>
      <c r="Q75" s="164">
        <v>0</v>
      </c>
      <c r="R75" s="164">
        <f>P75/(1-P75)+0.1</f>
        <v>0.1</v>
      </c>
      <c r="S75" s="164">
        <f t="shared" ref="S75:U77" si="132">R75+0.2</f>
        <v>0.30000000000000004</v>
      </c>
      <c r="T75" s="164">
        <f t="shared" si="132"/>
        <v>0.5</v>
      </c>
      <c r="U75" s="164">
        <f t="shared" si="132"/>
        <v>0.7</v>
      </c>
      <c r="V75" s="160">
        <v>8760</v>
      </c>
      <c r="W75" s="160">
        <f>$I$5</f>
        <v>0.55100000000000005</v>
      </c>
      <c r="X75" s="156">
        <f>O75*G75*Q75*V75*W75</f>
        <v>0</v>
      </c>
      <c r="Y75" s="156">
        <f>O75*H75*R75*V75*W75</f>
        <v>115.07578803146554</v>
      </c>
      <c r="Z75" s="156">
        <f>O75*I75*S75*V75*W75</f>
        <v>0</v>
      </c>
      <c r="AA75" s="156">
        <f>O75*J75*T75*V75*W75</f>
        <v>0</v>
      </c>
      <c r="AB75" s="156">
        <f>O75*K75*U75*V75*W75</f>
        <v>0</v>
      </c>
      <c r="AC75" s="156">
        <f>SUM(X75:AB75)</f>
        <v>115.07578803146554</v>
      </c>
      <c r="AD75" s="158">
        <f>AC75/W75</f>
        <v>208.84898009340387</v>
      </c>
      <c r="AE75" s="153">
        <f>AC75</f>
        <v>115.07578803146554</v>
      </c>
    </row>
    <row r="76" spans="2:31" s="33" customFormat="1">
      <c r="B76" s="155"/>
      <c r="C76" s="135"/>
      <c r="D76" s="147"/>
      <c r="E76" s="148"/>
      <c r="F76" s="137"/>
      <c r="G76" s="135"/>
      <c r="H76" s="135"/>
      <c r="I76" s="135"/>
      <c r="J76" s="135"/>
      <c r="K76" s="135"/>
      <c r="L76" s="9" t="s">
        <v>113</v>
      </c>
      <c r="M76" s="9">
        <v>5000</v>
      </c>
      <c r="N76" s="170"/>
      <c r="O76" s="163"/>
      <c r="P76" s="167"/>
      <c r="Q76" s="165"/>
      <c r="R76" s="165"/>
      <c r="S76" s="165"/>
      <c r="T76" s="165"/>
      <c r="U76" s="165"/>
      <c r="V76" s="161"/>
      <c r="W76" s="161"/>
      <c r="X76" s="157"/>
      <c r="Y76" s="157"/>
      <c r="Z76" s="157"/>
      <c r="AA76" s="157"/>
      <c r="AB76" s="157"/>
      <c r="AC76" s="157"/>
      <c r="AD76" s="159"/>
      <c r="AE76" s="154"/>
    </row>
    <row r="77" spans="2:31" s="33" customFormat="1">
      <c r="B77" s="155"/>
      <c r="C77" s="134" t="s">
        <v>103</v>
      </c>
      <c r="D77" s="145" t="s">
        <v>104</v>
      </c>
      <c r="E77" s="146"/>
      <c r="F77" s="138"/>
      <c r="G77" s="134"/>
      <c r="H77" s="134">
        <v>1</v>
      </c>
      <c r="I77" s="134"/>
      <c r="J77" s="134"/>
      <c r="K77" s="134"/>
      <c r="L77" s="9" t="s">
        <v>112</v>
      </c>
      <c r="M77" s="9">
        <v>5000</v>
      </c>
      <c r="N77" s="171">
        <f>IF(AND(M77&lt;&gt;"",M78&lt;&gt;0),EXP(1.56*LN(M78)-17.7)*M77,0)</f>
        <v>60.583014803970471</v>
      </c>
      <c r="O77" s="162">
        <f>N77/1000</f>
        <v>6.0583014803970471E-2</v>
      </c>
      <c r="P77" s="166">
        <v>0</v>
      </c>
      <c r="Q77" s="162">
        <v>0</v>
      </c>
      <c r="R77" s="162">
        <f>P77/(1-P77)+0.1</f>
        <v>0.1</v>
      </c>
      <c r="S77" s="162">
        <f t="shared" si="132"/>
        <v>0.30000000000000004</v>
      </c>
      <c r="T77" s="162">
        <f>S77+0.2</f>
        <v>0.5</v>
      </c>
      <c r="U77" s="162">
        <f>T77+0.2</f>
        <v>0.7</v>
      </c>
      <c r="V77" s="160">
        <v>8760</v>
      </c>
      <c r="W77" s="160">
        <f>$I$5</f>
        <v>0.55100000000000005</v>
      </c>
      <c r="X77" s="156">
        <f>O77*G77*Q77*V77*W77</f>
        <v>0</v>
      </c>
      <c r="Y77" s="156">
        <f>O77*H77*R77*V77*W77</f>
        <v>29.241967253521253</v>
      </c>
      <c r="Z77" s="156">
        <f>O77*I77*S77*V77*W77</f>
        <v>0</v>
      </c>
      <c r="AA77" s="156">
        <f>O77*J77*T77*V77*W77</f>
        <v>0</v>
      </c>
      <c r="AB77" s="156">
        <f>O77*K77*U77*V77*W77</f>
        <v>0</v>
      </c>
      <c r="AC77" s="156">
        <f>SUM(X77:AB77)</f>
        <v>29.241967253521253</v>
      </c>
      <c r="AD77" s="158">
        <f>AC77/W77</f>
        <v>53.070720968278131</v>
      </c>
      <c r="AE77" s="153">
        <f>AC77</f>
        <v>29.241967253521253</v>
      </c>
    </row>
    <row r="78" spans="2:31" s="33" customFormat="1">
      <c r="B78" s="135"/>
      <c r="C78" s="135"/>
      <c r="D78" s="147"/>
      <c r="E78" s="148"/>
      <c r="F78" s="139"/>
      <c r="G78" s="135"/>
      <c r="H78" s="135"/>
      <c r="I78" s="135"/>
      <c r="J78" s="135"/>
      <c r="K78" s="135"/>
      <c r="L78" s="9" t="s">
        <v>113</v>
      </c>
      <c r="M78" s="9">
        <v>5000</v>
      </c>
      <c r="N78" s="172"/>
      <c r="O78" s="163"/>
      <c r="P78" s="167"/>
      <c r="Q78" s="163"/>
      <c r="R78" s="163"/>
      <c r="S78" s="163"/>
      <c r="T78" s="163"/>
      <c r="U78" s="163"/>
      <c r="V78" s="161"/>
      <c r="W78" s="161"/>
      <c r="X78" s="157"/>
      <c r="Y78" s="157"/>
      <c r="Z78" s="157"/>
      <c r="AA78" s="157"/>
      <c r="AB78" s="157"/>
      <c r="AC78" s="157"/>
      <c r="AD78" s="159"/>
      <c r="AE78" s="154"/>
    </row>
    <row r="79" spans="2:31">
      <c r="M79" s="58"/>
      <c r="AB79" s="12"/>
      <c r="AC79" s="12"/>
      <c r="AD79" s="45">
        <f>SUM(AD11:AD77)</f>
        <v>253695.98904306293</v>
      </c>
      <c r="AE79" s="45">
        <f>SUM(AE11:AE77)</f>
        <v>139786.48996272768</v>
      </c>
    </row>
    <row r="82" spans="4:4">
      <c r="D82" s="46"/>
    </row>
    <row r="83" spans="4:4">
      <c r="D83" s="46"/>
    </row>
    <row r="84" spans="4:4">
      <c r="D84" s="46"/>
    </row>
    <row r="85" spans="4:4">
      <c r="D85" s="46"/>
    </row>
    <row r="86" spans="4:4">
      <c r="D86" s="46"/>
    </row>
    <row r="87" spans="4:4">
      <c r="D87" s="46"/>
    </row>
    <row r="88" spans="4:4">
      <c r="D88" s="46"/>
    </row>
    <row r="89" spans="4:4">
      <c r="D89" s="46"/>
    </row>
    <row r="90" spans="4:4">
      <c r="D90" s="46"/>
    </row>
  </sheetData>
  <sheetProtection password="CA03" sheet="1" objects="1" scenarios="1" selectLockedCells="1"/>
  <mergeCells count="196">
    <mergeCell ref="B8:B10"/>
    <mergeCell ref="C8:C10"/>
    <mergeCell ref="D8:E10"/>
    <mergeCell ref="C13:C15"/>
    <mergeCell ref="D13:E13"/>
    <mergeCell ref="D14:E14"/>
    <mergeCell ref="D15:E15"/>
    <mergeCell ref="D16:E16"/>
    <mergeCell ref="D17:E17"/>
    <mergeCell ref="B11:B18"/>
    <mergeCell ref="AD8:AD10"/>
    <mergeCell ref="AE8:AE10"/>
    <mergeCell ref="D11:E11"/>
    <mergeCell ref="D12:E12"/>
    <mergeCell ref="L11:M11"/>
    <mergeCell ref="L12:M12"/>
    <mergeCell ref="L13:M13"/>
    <mergeCell ref="L14:M14"/>
    <mergeCell ref="L15:M15"/>
    <mergeCell ref="D19:E19"/>
    <mergeCell ref="D20:E20"/>
    <mergeCell ref="D21:E21"/>
    <mergeCell ref="D22:E22"/>
    <mergeCell ref="D24:E24"/>
    <mergeCell ref="D28:E28"/>
    <mergeCell ref="D33:E33"/>
    <mergeCell ref="L16:M16"/>
    <mergeCell ref="L17:M17"/>
    <mergeCell ref="D23:E23"/>
    <mergeCell ref="D27:E27"/>
    <mergeCell ref="D30:E30"/>
    <mergeCell ref="D25:E25"/>
    <mergeCell ref="D26:E26"/>
    <mergeCell ref="D29:E29"/>
    <mergeCell ref="L18:M18"/>
    <mergeCell ref="L19:M19"/>
    <mergeCell ref="L20:M20"/>
    <mergeCell ref="L21:M21"/>
    <mergeCell ref="L22:M22"/>
    <mergeCell ref="L23:M23"/>
    <mergeCell ref="L25:M25"/>
    <mergeCell ref="L26:M26"/>
    <mergeCell ref="L24:M24"/>
    <mergeCell ref="B40:B46"/>
    <mergeCell ref="C40:C42"/>
    <mergeCell ref="D40:E40"/>
    <mergeCell ref="D41:E41"/>
    <mergeCell ref="D42:E42"/>
    <mergeCell ref="C43:C45"/>
    <mergeCell ref="D43:E43"/>
    <mergeCell ref="D44:E44"/>
    <mergeCell ref="D45:E45"/>
    <mergeCell ref="D46:E46"/>
    <mergeCell ref="D71:D72"/>
    <mergeCell ref="D59:E59"/>
    <mergeCell ref="B47:B59"/>
    <mergeCell ref="C47:C48"/>
    <mergeCell ref="D47:E47"/>
    <mergeCell ref="D48:E48"/>
    <mergeCell ref="D49:E49"/>
    <mergeCell ref="D50:E50"/>
    <mergeCell ref="D51:E51"/>
    <mergeCell ref="D52:E52"/>
    <mergeCell ref="C54:C59"/>
    <mergeCell ref="D54:E54"/>
    <mergeCell ref="D55:E55"/>
    <mergeCell ref="D56:E56"/>
    <mergeCell ref="D57:E57"/>
    <mergeCell ref="D58:E58"/>
    <mergeCell ref="L52:M52"/>
    <mergeCell ref="L51:M51"/>
    <mergeCell ref="L50:M50"/>
    <mergeCell ref="L49:M49"/>
    <mergeCell ref="C67:C68"/>
    <mergeCell ref="D67:D68"/>
    <mergeCell ref="C69:C70"/>
    <mergeCell ref="D69:D70"/>
    <mergeCell ref="L64:M64"/>
    <mergeCell ref="L63:M63"/>
    <mergeCell ref="L62:M62"/>
    <mergeCell ref="L61:M61"/>
    <mergeCell ref="L60:M60"/>
    <mergeCell ref="L59:M59"/>
    <mergeCell ref="L58:M58"/>
    <mergeCell ref="L57:M57"/>
    <mergeCell ref="L56:M56"/>
    <mergeCell ref="D53:E53"/>
    <mergeCell ref="L53:M53"/>
    <mergeCell ref="C49:C53"/>
    <mergeCell ref="N75:N76"/>
    <mergeCell ref="N77:N78"/>
    <mergeCell ref="O75:O76"/>
    <mergeCell ref="O77:O78"/>
    <mergeCell ref="G5:H5"/>
    <mergeCell ref="L8:M10"/>
    <mergeCell ref="F8:K9"/>
    <mergeCell ref="N8:AC9"/>
    <mergeCell ref="D75:E76"/>
    <mergeCell ref="S75:S76"/>
    <mergeCell ref="L74:M74"/>
    <mergeCell ref="L73:M73"/>
    <mergeCell ref="L72:M72"/>
    <mergeCell ref="L71:M71"/>
    <mergeCell ref="L70:M70"/>
    <mergeCell ref="L69:M69"/>
    <mergeCell ref="L68:M68"/>
    <mergeCell ref="L67:M67"/>
    <mergeCell ref="L66:M66"/>
    <mergeCell ref="L65:M65"/>
    <mergeCell ref="D18:E18"/>
    <mergeCell ref="V75:V76"/>
    <mergeCell ref="L55:M55"/>
    <mergeCell ref="L54:M54"/>
    <mergeCell ref="W75:W76"/>
    <mergeCell ref="X77:X78"/>
    <mergeCell ref="X75:X76"/>
    <mergeCell ref="S77:S78"/>
    <mergeCell ref="T77:T78"/>
    <mergeCell ref="T75:T76"/>
    <mergeCell ref="U75:U76"/>
    <mergeCell ref="U77:U78"/>
    <mergeCell ref="P77:P78"/>
    <mergeCell ref="P75:P76"/>
    <mergeCell ref="Q75:Q76"/>
    <mergeCell ref="Q77:Q78"/>
    <mergeCell ref="R77:R78"/>
    <mergeCell ref="R75:R76"/>
    <mergeCell ref="L46:M46"/>
    <mergeCell ref="L45:M45"/>
    <mergeCell ref="L44:M44"/>
    <mergeCell ref="L43:M43"/>
    <mergeCell ref="L42:M42"/>
    <mergeCell ref="AE75:AE76"/>
    <mergeCell ref="AE77:AE78"/>
    <mergeCell ref="B75:B78"/>
    <mergeCell ref="C75:C76"/>
    <mergeCell ref="C77:C78"/>
    <mergeCell ref="AB77:AB78"/>
    <mergeCell ref="AB75:AB76"/>
    <mergeCell ref="AC77:AC78"/>
    <mergeCell ref="AC75:AC76"/>
    <mergeCell ref="AD77:AD78"/>
    <mergeCell ref="AD75:AD76"/>
    <mergeCell ref="Y77:Y78"/>
    <mergeCell ref="Y75:Y76"/>
    <mergeCell ref="Z77:Z78"/>
    <mergeCell ref="Z75:Z76"/>
    <mergeCell ref="AA77:AA78"/>
    <mergeCell ref="AA75:AA76"/>
    <mergeCell ref="V77:V78"/>
    <mergeCell ref="W77:W78"/>
    <mergeCell ref="L41:M41"/>
    <mergeCell ref="L40:M40"/>
    <mergeCell ref="L39:M39"/>
    <mergeCell ref="L36:M36"/>
    <mergeCell ref="L34:M34"/>
    <mergeCell ref="L38:M38"/>
    <mergeCell ref="L33:M33"/>
    <mergeCell ref="D35:E35"/>
    <mergeCell ref="L35:M35"/>
    <mergeCell ref="D37:E37"/>
    <mergeCell ref="L37:M37"/>
    <mergeCell ref="L31:M31"/>
    <mergeCell ref="C29:C31"/>
    <mergeCell ref="B23:B31"/>
    <mergeCell ref="L32:M32"/>
    <mergeCell ref="L30:M30"/>
    <mergeCell ref="L29:M29"/>
    <mergeCell ref="L27:M27"/>
    <mergeCell ref="D32:E32"/>
    <mergeCell ref="D34:E34"/>
    <mergeCell ref="L28:M28"/>
    <mergeCell ref="B19:B22"/>
    <mergeCell ref="B60:B74"/>
    <mergeCell ref="J75:J76"/>
    <mergeCell ref="J77:J78"/>
    <mergeCell ref="K77:K78"/>
    <mergeCell ref="K75:K76"/>
    <mergeCell ref="F75:F76"/>
    <mergeCell ref="F77:F78"/>
    <mergeCell ref="G77:G78"/>
    <mergeCell ref="G75:G76"/>
    <mergeCell ref="H75:H76"/>
    <mergeCell ref="H77:H78"/>
    <mergeCell ref="I77:I78"/>
    <mergeCell ref="I75:I76"/>
    <mergeCell ref="C23:C28"/>
    <mergeCell ref="C32:C35"/>
    <mergeCell ref="B32:B39"/>
    <mergeCell ref="D31:E31"/>
    <mergeCell ref="C36:C39"/>
    <mergeCell ref="D36:E36"/>
    <mergeCell ref="D39:E39"/>
    <mergeCell ref="D38:E38"/>
    <mergeCell ref="D77:E78"/>
    <mergeCell ref="C71:C72"/>
  </mergeCells>
  <phoneticPr fontId="1"/>
  <conditionalFormatting sqref="M47">
    <cfRule type="cellIs" dxfId="3" priority="4" operator="equal">
      <formula>""</formula>
    </cfRule>
  </conditionalFormatting>
  <conditionalFormatting sqref="M48">
    <cfRule type="cellIs" dxfId="2" priority="3" operator="equal">
      <formula>""</formula>
    </cfRule>
  </conditionalFormatting>
  <conditionalFormatting sqref="M75:M76">
    <cfRule type="cellIs" dxfId="1" priority="2" operator="equal">
      <formula>""</formula>
    </cfRule>
  </conditionalFormatting>
  <conditionalFormatting sqref="M77:M78">
    <cfRule type="cellIs" dxfId="0" priority="1" operator="equal">
      <formula>""</formula>
    </cfRule>
  </conditionalFormatting>
  <dataValidations disablePrompts="1" count="1">
    <dataValidation type="whole" allowBlank="1" showInputMessage="1" showErrorMessage="1" sqref="M47:M48">
      <formula1>1</formula1>
      <formula2>49</formula2>
    </dataValidation>
  </dataValidations>
  <pageMargins left="0.39370078740157483" right="0.19685039370078741" top="0.19685039370078741" bottom="0.19685039370078741" header="0.51181102362204722" footer="0.51181102362204722"/>
  <pageSetup paperSize="8" scale="81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電力削減効果算出シート（ガイドライン第6版対応）</vt:lpstr>
      <vt:lpstr>Sheet1</vt:lpstr>
      <vt:lpstr>'電力削減効果算出シート（ガイドライン第6版対応）'!Print_Area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電力削減効果算出シート第3版.xlsx</dc:title>
  <dc:creator>ICT分野におけるエコロジーガイドライン協議会</dc:creator>
  <cp:lastModifiedBy>hamatani</cp:lastModifiedBy>
  <cp:lastPrinted>2015-12-01T00:40:50Z</cp:lastPrinted>
  <dcterms:created xsi:type="dcterms:W3CDTF">2013-06-28T00:49:17Z</dcterms:created>
  <dcterms:modified xsi:type="dcterms:W3CDTF">2015-12-01T00:41:04Z</dcterms:modified>
</cp:coreProperties>
</file>